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1040" windowWidth="29700" windowHeight="21420" activeTab="0"/>
  </bookViews>
  <sheets>
    <sheet name="TdA dayby day" sheetId="1" r:id="rId1"/>
    <sheet name="TdA by country" sheetId="2" r:id="rId2"/>
    <sheet name="Sheet3" sheetId="3" r:id="rId3"/>
  </sheets>
  <definedNames>
    <definedName name="_xlnm.Print_Area" localSheetId="1">'TdA by country'!$A$1:$N$16</definedName>
    <definedName name="_xlnm.Print_Area" localSheetId="0">'TdA dayby day'!$A$1:$W$148</definedName>
  </definedNames>
  <calcPr fullCalcOnLoad="1"/>
</workbook>
</file>

<file path=xl/comments1.xml><?xml version="1.0" encoding="utf-8"?>
<comments xmlns="http://schemas.openxmlformats.org/spreadsheetml/2006/main">
  <authors>
    <author>Eisenloeffel</author>
  </authors>
  <commentList>
    <comment ref="E10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near Ain Sukhna just past St.Pauls Monastry</t>
        </r>
      </text>
    </comment>
    <comment ref="O4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fietsend</t>
        </r>
      </text>
    </comment>
    <comment ref="P4" authorId="0">
      <text>
        <r>
          <rPr>
            <b/>
            <sz val="10"/>
            <rFont val="Tahoma"/>
            <family val="0"/>
          </rPr>
          <t xml:space="preserve">Eisenloeffel:
</t>
        </r>
        <r>
          <rPr>
            <sz val="10"/>
            <rFont val="Tahoma"/>
            <family val="0"/>
          </rPr>
          <t>fietsend</t>
        </r>
      </text>
    </comment>
    <comment ref="O6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cycling</t>
        </r>
      </text>
    </comment>
    <comment ref="P6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cycling</t>
        </r>
      </text>
    </comment>
    <comment ref="Q4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rond 18:00 uur</t>
        </r>
      </text>
    </comment>
    <comment ref="Q6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at about 18:00 hrs</t>
        </r>
      </text>
    </comment>
    <comment ref="E11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near Ras Al Ushsh point</t>
        </r>
      </text>
    </comment>
    <comment ref="E12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took room in hotel Toubia (80LE)</t>
        </r>
      </text>
    </comment>
    <comment ref="E13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just before Qena</t>
        </r>
      </text>
    </comment>
    <comment ref="E14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at Hotel Rezeiky in Luxor</t>
        </r>
      </text>
    </comment>
    <comment ref="E16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stay at stadium in Idfu on the west bank</t>
        </r>
      </text>
    </comment>
    <comment ref="E17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opposite the football stadium on the grounds of an shutdown hotel</t>
        </r>
      </text>
    </comment>
    <comment ref="E19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in wall enclosed (football) field on sand</t>
        </r>
      </text>
    </comment>
    <comment ref="E21" authorId="0">
      <text>
        <r>
          <rPr>
            <b/>
            <sz val="10"/>
            <rFont val="Tahoma"/>
            <family val="0"/>
          </rPr>
          <t xml:space="preserve">Eisenloeffel:
</t>
        </r>
        <r>
          <rPr>
            <sz val="10"/>
            <rFont val="Tahoma"/>
            <family val="0"/>
          </rPr>
          <t xml:space="preserve">halfway </t>
        </r>
        <r>
          <rPr>
            <sz val="10"/>
            <rFont val="Tahoma"/>
            <family val="0"/>
          </rPr>
          <t>Akasha</t>
        </r>
      </text>
    </comment>
    <comment ref="E22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just before Kosha</t>
        </r>
      </text>
    </comment>
    <comment ref="E23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on the Nile between Wani and Abu Sari</t>
        </r>
      </text>
    </comment>
    <comment ref="E24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before Kerma in desert x-ing section</t>
        </r>
      </text>
    </comment>
    <comment ref="E25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in (deserted) zoo</t>
        </r>
      </text>
    </comment>
    <comment ref="E27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Just past El Guled Bahri</t>
        </r>
      </text>
    </comment>
    <comment ref="E28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about 30k past traffic circle near Abu Dom on the desert  rd. to Khartoum</t>
        </r>
      </text>
    </comment>
    <comment ref="E31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at Blue Nile Sailing Club</t>
        </r>
      </text>
    </comment>
    <comment ref="S34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gastrointestinal problem: farts and burps
</t>
        </r>
      </text>
    </comment>
    <comment ref="E34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in walled in compound; primitive facilities but ok. </t>
        </r>
      </text>
    </comment>
    <comment ref="E35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at El Fau</t>
        </r>
      </text>
    </comment>
    <comment ref="S35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gastro poroblem bit better;"hit wall"after kunch and arrive exhausted + dehydrated at finish </t>
        </r>
      </text>
    </comment>
    <comment ref="E36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23km past Gedaref on rd south</t>
        </r>
      </text>
    </comment>
    <comment ref="E40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hotel Goha</t>
        </r>
      </text>
    </comment>
    <comment ref="E37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just accross border</t>
        </r>
      </text>
    </comment>
    <comment ref="E43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just before town Verota</t>
        </r>
      </text>
    </comment>
    <comment ref="E44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on grounds hotel Dib Anbessa; took a room</t>
        </r>
      </text>
    </comment>
    <comment ref="Q44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at 13:00</t>
        </r>
      </text>
    </comment>
    <comment ref="E46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just past Bure</t>
        </r>
      </text>
    </comment>
    <comment ref="T47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also Pierre hit by rock </t>
        </r>
      </text>
    </comment>
    <comment ref="E47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in field just before Deion</t>
        </r>
      </text>
    </comment>
    <comment ref="E49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on "hotel" Mariyaam grounds </t>
        </r>
      </text>
    </comment>
    <comment ref="F49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gps altitude at 2535; my bike comp. May be indicating 135 m too high</t>
        </r>
      </text>
    </comment>
    <comment ref="E50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on hotel Guennet grounds</t>
        </r>
      </text>
    </comment>
    <comment ref="E53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just past Koka</t>
        </r>
      </text>
    </comment>
    <comment ref="F54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Lodge sign/map gives hight Lake at 1582; calibrate Bike comp.</t>
        </r>
      </text>
    </comment>
    <comment ref="E55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just past Wendo on creek flowing to Lake Abaya </t>
        </r>
      </text>
    </comment>
    <comment ref="L54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probably 1657m with 
-230m correction</t>
        </r>
      </text>
    </comment>
    <comment ref="E56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just past Agere Maryam</t>
        </r>
      </text>
    </comment>
    <comment ref="H56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started bike pc only at lunch at 55km.</t>
        </r>
      </text>
    </comment>
    <comment ref="E57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on grounds motor hotel</t>
        </r>
      </text>
    </comment>
    <comment ref="E59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ca. 30k past Mega</t>
        </r>
      </text>
    </comment>
    <comment ref="E60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on Kenyan Wild Life Service grounds</t>
        </r>
      </text>
    </comment>
    <comment ref="E62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at road to Sololo</t>
        </r>
      </text>
    </comment>
    <comment ref="E64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on Kenyan Wild Life Service grounds; also room in hotel with Chris for shower/meals etc.</t>
        </r>
      </text>
    </comment>
    <comment ref="E66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on outskirts (past) Laisamis</t>
        </r>
      </text>
    </comment>
    <comment ref="E68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on Rangeland Lodge grounds; 7 k past Isiolo</t>
        </r>
      </text>
    </comment>
    <comment ref="E69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on Sportsmansarms Hotel;
Toga party.</t>
        </r>
      </text>
    </comment>
    <comment ref="E70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on grounds White Water Lodge/Camp just past Sagana; very noisy at night due to army personnel partying in the Buccaneer</t>
        </r>
      </text>
    </comment>
    <comment ref="S70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physical problems: up every 2 hrs to pee, painfull crotch and bum cheecks, painfull hips and wounds left leg due to falls to Marsabit, head cold, stiff allover; thanks to 6 days in the Hell of the North (Kenya)</t>
        </r>
      </text>
    </comment>
    <comment ref="E71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on grounds of Upper Hill Camping (in town)</t>
        </r>
      </text>
    </comment>
    <comment ref="S72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the 3 wounds in lower right leg are not healing; leg is swelling slightly; kept it elevated as much as possible.</t>
        </r>
      </text>
    </comment>
    <comment ref="E74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nice camping/lodge just before Namanga and Tanzania border on the left; good facility.</t>
        </r>
      </text>
    </comment>
    <comment ref="E76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at the Massai Jambo Camp</t>
        </r>
      </text>
    </comment>
    <comment ref="E80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on Lake View Camping site; simple but adequate; after a little while the owners bring drinks etc.; nice view over Lake Manyara</t>
        </r>
      </text>
    </comment>
    <comment ref="E81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just before Bereko</t>
        </r>
      </text>
    </comment>
    <comment ref="Q81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at 10pm</t>
        </r>
      </text>
    </comment>
    <comment ref="Q82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at 10:30pm</t>
        </r>
      </text>
    </comment>
    <comment ref="E83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on Veta Hotel grounds; take a room.</t>
        </r>
      </text>
    </comment>
    <comment ref="Q83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in room at 21:45</t>
        </r>
      </text>
    </comment>
    <comment ref="E84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under Baobab trees</t>
        </r>
      </text>
    </comment>
    <comment ref="E86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on Haruma Baptist Conference Center grounds; take a room.</t>
        </r>
      </text>
    </comment>
    <comment ref="E89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just before Matanana; on logging road with fir trees</t>
        </r>
      </text>
    </comment>
    <comment ref="E90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just past Iyayi</t>
        </r>
      </text>
    </comment>
    <comment ref="E91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at the Stockholm Hotel; take a room.</t>
        </r>
      </text>
    </comment>
    <comment ref="S91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at lunch slight fever; sleep all afternoon in hotel rm; start taking antbiotics agains urnal tract/bladder infection; to bed erarly with a panadol; sweat a lot; am. fever gone I think</t>
        </r>
      </text>
    </comment>
    <comment ref="Q91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in hotel rm at 6pm</t>
        </r>
      </text>
    </comment>
    <comment ref="E92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across border 16k in Malawi</t>
        </r>
      </text>
    </comment>
    <comment ref="S92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feel Ok but no stan\mina or strength; do afternoon nap and go to sleep early</t>
        </r>
      </text>
    </comment>
    <comment ref="S94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very bad night; had to pee many times; stopped taking the "pee-pills"; felt OK but no stamina; upon arrival nearly passed out but after some drinks and food felt OK</t>
        </r>
      </text>
    </comment>
    <comment ref="E94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at the Beach Camp; a beautiful spot on lake Malawi</t>
        </r>
      </text>
    </comment>
    <comment ref="E96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on Mzuzu Lodge grounds; lodge off the main road toawrds Mzuzu on the left side after about 6 k.</t>
        </r>
      </text>
    </comment>
    <comment ref="S96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feel allright but no stamina; also very stiff and pain in lowerback, bum and legs the last few days; due to antibiotica? (last pill yesterday)</t>
        </r>
      </text>
    </comment>
    <comment ref="E97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on sport fields near village about 22k before Jerda; plenty of interest from locals.</t>
        </r>
      </text>
    </comment>
    <comment ref="S97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no stamina; painfull from waist down; very tired and take afternoon nap + to bed early; selfmassage legs and do situps to alleviate lower back pain; take a panadol later at night against the pain.</t>
        </r>
      </text>
    </comment>
    <comment ref="E98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on Kasungu Inn grounds; share a room with George.</t>
        </r>
      </text>
    </comment>
    <comment ref="S98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aches all over from waist down; rest and go to bed esrly</t>
        </r>
      </text>
    </comment>
    <comment ref="E99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on Mabuya Camp grounds; take a room</t>
        </r>
      </text>
    </comment>
    <comment ref="S99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pain in lower back and legs continues; feel ok but no stamina</t>
        </r>
      </text>
    </comment>
    <comment ref="E102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on Pine View Guesthouse grounds; share a room with George.</t>
        </r>
      </text>
    </comment>
    <comment ref="S102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start feeling a bit better; won the sprint from the tandem;eat a lot; to bed early</t>
        </r>
      </text>
    </comment>
    <comment ref="E104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just past Petauke</t>
        </r>
      </text>
    </comment>
    <comment ref="S104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slept well; start feeling better; had a reasonably good day; huge brkfst aranged by Chris</t>
        </r>
      </text>
    </comment>
    <comment ref="E105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at Bridge View Lodge; share a cabin with George, Chris and Janet</t>
        </r>
      </text>
    </comment>
    <comment ref="S105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feeling OK; get dropped by the race group uphill; these days ride with the tandem a lot; tired and take aft. Nap and go to bed erarly; at night 5 x pee.</t>
        </r>
      </text>
    </comment>
    <comment ref="S106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benen en billen steeds pijnlijk; masseer zelf; slaap in de middag en vroeg naar bed; is nodig voor herstel.</t>
        </r>
      </text>
    </comment>
    <comment ref="E106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at Jehova Witness site; very clean and kept; water pump for washing not far.</t>
        </r>
      </text>
    </comment>
    <comment ref="E107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on Chainama Hotel/Camp grounds; take a room</t>
        </r>
      </text>
    </comment>
    <comment ref="E109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at the "village inn"; also called dutch country because dutchman built everything there.</t>
        </r>
      </text>
    </comment>
    <comment ref="E111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on the Livingstone Safari Lodge grounds; share a beautiful chalet with George</t>
        </r>
      </text>
    </comment>
    <comment ref="E115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on Thebe Safari Camp in Kasane, Botswana</t>
        </r>
      </text>
    </comment>
    <comment ref="G115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4 hour wait to get passport from Doris that had allready crossed the river</t>
        </r>
      </text>
    </comment>
    <comment ref="E117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on road south to Nata</t>
        </r>
      </text>
    </comment>
    <comment ref="E118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on Nata Lodge grounds about 8 km south after intersection west to Maun; nice facility.</t>
        </r>
      </text>
    </comment>
    <comment ref="S118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feel pretty good lately; get up every 2 hrs to pee at night; lately I do afternoon nap and go to sleep early. </t>
        </r>
      </text>
    </comment>
    <comment ref="E119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in the Makgadikgadi Pans Game Reserve
on road to Maun.</t>
        </r>
      </text>
    </comment>
    <comment ref="E120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on Sedia Lodge grounds; </t>
        </r>
      </text>
    </comment>
    <comment ref="E122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on road to Ghanzi</t>
        </r>
      </text>
    </comment>
    <comment ref="S122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feel good; stretch regularely and do self massage; start head cold and sore throat (some in the group have it bad)</t>
        </r>
      </text>
    </comment>
    <comment ref="E123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on the Khawa Lodge/Camping grounds</t>
        </r>
      </text>
    </comment>
    <comment ref="E124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on East Gate truck stop grounds just accross the border of Namibia</t>
        </r>
      </text>
    </comment>
    <comment ref="R124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after lunch sunny, warm and side/head wind; rain at night</t>
        </r>
      </text>
    </comment>
    <comment ref="E126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on Shell Station / Camping grounds</t>
        </r>
      </text>
    </comment>
    <comment ref="E127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on the Arebbusch Travel Lodge; share a room with David</t>
        </r>
      </text>
    </comment>
    <comment ref="E131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halfway between Rehoboth and Kalkrand</t>
        </r>
      </text>
    </comment>
    <comment ref="E132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at station near Gideon; LAST bushcamp!!</t>
        </r>
      </text>
    </comment>
    <comment ref="E133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20 k before Keetmanshoop camp on grounds of Garas Park on the right opposite the quiver tree forest</t>
        </r>
      </text>
    </comment>
    <comment ref="E134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on grounds of the Roadhouse; very sandy; great lodge and food</t>
        </r>
      </text>
    </comment>
    <comment ref="E135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on resort grounds; share a room with George</t>
        </r>
      </text>
    </comment>
    <comment ref="E137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camo on Orange River; Fiddler Creek Campsite, to get there after border right 11km on bad dirtroad</t>
        </r>
      </text>
    </comment>
    <comment ref="E139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Caravan Park Camp</t>
        </r>
      </text>
    </comment>
    <comment ref="E140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on grounds of a motor lodge on town border</t>
        </r>
      </text>
    </comment>
    <comment ref="E141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Caravan Park Camping</t>
        </r>
      </text>
    </comment>
    <comment ref="E142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camping on the beach just behind the dunes</t>
        </r>
      </text>
    </comment>
    <comment ref="E143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camp on Caravan Park; George has rented Chalet for the 4 dutchies </t>
        </r>
      </text>
    </comment>
    <comment ref="E144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stai in Breakwater Lodge near the Victoria and Albert Waterfront.</t>
        </r>
      </text>
    </comment>
    <comment ref="I148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volgens TdA is dit de adjusted race time (5 slechtste resultaten er uit); hebben zij ook de afstanden er uit gehaald?</t>
        </r>
      </text>
    </comment>
  </commentList>
</comments>
</file>

<file path=xl/comments2.xml><?xml version="1.0" encoding="utf-8"?>
<comments xmlns="http://schemas.openxmlformats.org/spreadsheetml/2006/main">
  <authors>
    <author>Eisenloeffel</author>
  </authors>
  <commentList>
    <comment ref="L4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fietsend</t>
        </r>
      </text>
    </comment>
    <comment ref="M4" authorId="0">
      <text>
        <r>
          <rPr>
            <b/>
            <sz val="10"/>
            <rFont val="Tahoma"/>
            <family val="0"/>
          </rPr>
          <t xml:space="preserve">Eisenloeffel:
</t>
        </r>
        <r>
          <rPr>
            <sz val="10"/>
            <rFont val="Tahoma"/>
            <family val="0"/>
          </rPr>
          <t>fietsend</t>
        </r>
      </text>
    </comment>
    <comment ref="N4" authorId="0">
      <text>
        <r>
          <rPr>
            <b/>
            <sz val="10"/>
            <rFont val="Tahoma"/>
            <family val="0"/>
          </rPr>
          <t>Eisenloeffel:</t>
        </r>
        <r>
          <rPr>
            <sz val="10"/>
            <rFont val="Tahoma"/>
            <family val="0"/>
          </rPr>
          <t xml:space="preserve">
rond 18:00 uur</t>
        </r>
      </text>
    </comment>
  </commentList>
</comments>
</file>

<file path=xl/sharedStrings.xml><?xml version="1.0" encoding="utf-8"?>
<sst xmlns="http://schemas.openxmlformats.org/spreadsheetml/2006/main" count="903" uniqueCount="641">
  <si>
    <t>nr.</t>
  </si>
  <si>
    <t>dag/datum</t>
  </si>
  <si>
    <t>traject</t>
  </si>
  <si>
    <t>land</t>
  </si>
  <si>
    <t>TOUR D'AFRIQUE 2007 PER DAG / BY DAY</t>
  </si>
  <si>
    <t>za. 13 jan.</t>
  </si>
  <si>
    <t>Caïro - Karthoum</t>
  </si>
  <si>
    <t>Egypte</t>
  </si>
  <si>
    <t>afstand</t>
  </si>
  <si>
    <t>(km)</t>
  </si>
  <si>
    <t xml:space="preserve">tijd </t>
  </si>
  <si>
    <t>totale</t>
  </si>
  <si>
    <t>tijd</t>
  </si>
  <si>
    <t>gem.</t>
  </si>
  <si>
    <t>hoogte</t>
  </si>
  <si>
    <t>(m)</t>
  </si>
  <si>
    <t>max.</t>
  </si>
  <si>
    <t>snlhd</t>
  </si>
  <si>
    <t>gevoel</t>
  </si>
  <si>
    <t>1=goed</t>
  </si>
  <si>
    <t>temperatuur</t>
  </si>
  <si>
    <t>opmerkingen</t>
  </si>
  <si>
    <t>day/date</t>
  </si>
  <si>
    <t>section</t>
  </si>
  <si>
    <t>country</t>
  </si>
  <si>
    <t>total</t>
  </si>
  <si>
    <t>time</t>
  </si>
  <si>
    <t>av.sp.</t>
  </si>
  <si>
    <t>(km/h)</t>
  </si>
  <si>
    <t>speed</t>
  </si>
  <si>
    <t>temperature</t>
  </si>
  <si>
    <t>weather</t>
  </si>
  <si>
    <t>conditions</t>
  </si>
  <si>
    <t>1=good</t>
  </si>
  <si>
    <t>3=bad</t>
  </si>
  <si>
    <t>remarks</t>
  </si>
  <si>
    <t>zo. 14 jan.</t>
  </si>
  <si>
    <t>ma. 15 jan.</t>
  </si>
  <si>
    <t>di. 16 jan.</t>
  </si>
  <si>
    <t>wo. 17 jan.</t>
  </si>
  <si>
    <t>do. 18 jan.</t>
  </si>
  <si>
    <t>vr. 19 jan.</t>
  </si>
  <si>
    <t>za. 20 jan.</t>
  </si>
  <si>
    <t>zo. 21 jan.</t>
  </si>
  <si>
    <t>ma. 22 jan.</t>
  </si>
  <si>
    <t>dstnce</t>
  </si>
  <si>
    <t>het weer</t>
  </si>
  <si>
    <t>dag</t>
  </si>
  <si>
    <t>day</t>
  </si>
  <si>
    <t>plaats</t>
  </si>
  <si>
    <t>point</t>
  </si>
  <si>
    <t>kamp</t>
  </si>
  <si>
    <t>camp</t>
  </si>
  <si>
    <t>height</t>
  </si>
  <si>
    <t>hoogte meters</t>
  </si>
  <si>
    <t>klim</t>
  </si>
  <si>
    <t>height meters</t>
  </si>
  <si>
    <t>climb</t>
  </si>
  <si>
    <t>(C)</t>
  </si>
  <si>
    <t>physique</t>
  </si>
  <si>
    <t>eind</t>
  </si>
  <si>
    <t>end</t>
  </si>
  <si>
    <t>25.3</t>
  </si>
  <si>
    <t>54.1</t>
  </si>
  <si>
    <t>Des.Camp</t>
  </si>
  <si>
    <t>sunny</t>
  </si>
  <si>
    <t xml:space="preserve">first 30k under police escort (very slow) </t>
  </si>
  <si>
    <t>T min.</t>
  </si>
  <si>
    <t>T max.</t>
  </si>
  <si>
    <t>T camp</t>
  </si>
  <si>
    <t>T kamp</t>
  </si>
  <si>
    <t>NA</t>
  </si>
  <si>
    <t>%</t>
  </si>
  <si>
    <t>32.8</t>
  </si>
  <si>
    <t>58.5</t>
  </si>
  <si>
    <t>ascent</t>
  </si>
  <si>
    <t>sunny, str. side wind</t>
  </si>
  <si>
    <t>camp on the strip between hgway lanes</t>
  </si>
  <si>
    <t>camp at abandoned hse next to road</t>
  </si>
  <si>
    <t>Safaga</t>
  </si>
  <si>
    <t>36.4</t>
  </si>
  <si>
    <t>took road around Hurgada</t>
  </si>
  <si>
    <t>51.8</t>
  </si>
  <si>
    <t>sunny, strg. hdwind after lunch</t>
  </si>
  <si>
    <t>Luxor</t>
  </si>
  <si>
    <t>31.3</t>
  </si>
  <si>
    <t>rest day</t>
  </si>
  <si>
    <t>flat</t>
  </si>
  <si>
    <t>visit Valley of the Kings &amp; Queens</t>
  </si>
  <si>
    <t>Idfu</t>
  </si>
  <si>
    <t>25.9</t>
  </si>
  <si>
    <t>42.8</t>
  </si>
  <si>
    <t>non race day; visit Idfu Temple</t>
  </si>
  <si>
    <t>Aswan</t>
  </si>
  <si>
    <t>follow east bank Nile; after lunch fast ride</t>
  </si>
  <si>
    <t>race start after Qena; follow east bank Nile</t>
  </si>
  <si>
    <t>30.8</t>
  </si>
  <si>
    <t>64.8</t>
  </si>
  <si>
    <t>39.8</t>
  </si>
  <si>
    <t>55.8</t>
  </si>
  <si>
    <t>28.8</t>
  </si>
  <si>
    <t>start at 17k; long steady 56 km climb</t>
  </si>
  <si>
    <t>46.8</t>
  </si>
  <si>
    <t>Ferry Lake Nasser</t>
  </si>
  <si>
    <t>16.4</t>
  </si>
  <si>
    <t>48.6</t>
  </si>
  <si>
    <t>non race day; start ferry x-ing Lake Nasser</t>
  </si>
  <si>
    <t>di. 23 jan.</t>
  </si>
  <si>
    <t>Wadi Halfa</t>
  </si>
  <si>
    <t>Sudan</t>
  </si>
  <si>
    <t>wo. 24 jan.</t>
  </si>
  <si>
    <t>20.7</t>
  </si>
  <si>
    <t>35.7</t>
  </si>
  <si>
    <t>do. 25 jan.</t>
  </si>
  <si>
    <t>start dirt roads; very rocky + washboard</t>
  </si>
  <si>
    <t>17.2</t>
  </si>
  <si>
    <t>36.5</t>
  </si>
  <si>
    <t>bad roadsurface; raw ass!</t>
  </si>
  <si>
    <t>vr. 26 jan.</t>
  </si>
  <si>
    <t>Nile Camp</t>
  </si>
  <si>
    <t>19.5</t>
  </si>
  <si>
    <t>35.3</t>
  </si>
  <si>
    <t>along Nile rd better until lunch; picture stops</t>
  </si>
  <si>
    <t>za. 27 jan.</t>
  </si>
  <si>
    <t>17.6</t>
  </si>
  <si>
    <t>35.4</t>
  </si>
  <si>
    <t>sunny and hot</t>
  </si>
  <si>
    <t>many stops: school, photo's, talks, drinks.</t>
  </si>
  <si>
    <t>zo. 28 jan.</t>
  </si>
  <si>
    <t>Dongola</t>
  </si>
  <si>
    <t>15.7</t>
  </si>
  <si>
    <t>36.3</t>
  </si>
  <si>
    <t>sunny and very hot (back wind)</t>
  </si>
  <si>
    <t>non race day due to desert x-ing &amp; ferry x-ing</t>
  </si>
  <si>
    <t>ma. 29 jan.</t>
  </si>
  <si>
    <t>walk around Dongola</t>
  </si>
  <si>
    <t>di. 30 jan.</t>
  </si>
  <si>
    <t>30.4</t>
  </si>
  <si>
    <t>52.3</t>
  </si>
  <si>
    <t>start after 5k; asfalt for 40k; then rd. constr.</t>
  </si>
  <si>
    <t>gereden</t>
  </si>
  <si>
    <t>cycling</t>
  </si>
  <si>
    <t>(hr:mi)</t>
  </si>
  <si>
    <t>wo 31 jan.</t>
  </si>
  <si>
    <t>45.0</t>
  </si>
  <si>
    <t>asfalt/rd constr; after traffic circle excel. tarmac</t>
  </si>
  <si>
    <t>do. 1 feb.</t>
  </si>
  <si>
    <t>35.2</t>
  </si>
  <si>
    <t>51.5</t>
  </si>
  <si>
    <t>very good asfalt road</t>
  </si>
  <si>
    <t>vr. 2 feb.</t>
  </si>
  <si>
    <t>45.2</t>
  </si>
  <si>
    <t>28.3</t>
  </si>
  <si>
    <t>after lunch easy; good road</t>
  </si>
  <si>
    <t>za. 3 feb.</t>
  </si>
  <si>
    <t>21.6</t>
  </si>
  <si>
    <t>43.2</t>
  </si>
  <si>
    <t>sunny; side wind; hot</t>
  </si>
  <si>
    <t>Time trial over 18k; escort into Khartoum</t>
  </si>
  <si>
    <t>zo. 4 feb.</t>
  </si>
  <si>
    <t>visit town; museum; Police Home dinner</t>
  </si>
  <si>
    <t>ma. 5 feb.</t>
  </si>
  <si>
    <t>26.0</t>
  </si>
  <si>
    <t>41.4</t>
  </si>
  <si>
    <t>El Hasaheisa</t>
  </si>
  <si>
    <t>escort 24k (2h!); rd. OK but dirty + busy</t>
  </si>
  <si>
    <t>di. 6 feb.</t>
  </si>
  <si>
    <t>27.3</t>
  </si>
  <si>
    <t>cross Blue Nile to east bank at Wad Medina</t>
  </si>
  <si>
    <t>wo. 7 feb.</t>
  </si>
  <si>
    <t>sunny, very warm, side wind</t>
  </si>
  <si>
    <t>23.6</t>
  </si>
  <si>
    <t>34.2</t>
  </si>
  <si>
    <t>fin. In Gedaref; visit market for fruit purchase</t>
  </si>
  <si>
    <t>do. 8 feb.</t>
  </si>
  <si>
    <t>Addis Ababa</t>
  </si>
  <si>
    <t xml:space="preserve">Khartoum      to </t>
  </si>
  <si>
    <t>Metema</t>
  </si>
  <si>
    <t>dirtroad starts 21 k before border Ethiopia</t>
  </si>
  <si>
    <t>vr. 9 feb.</t>
  </si>
  <si>
    <t>Ethiopia</t>
  </si>
  <si>
    <t>end Ferry x-ing Lake Nasser &amp; border x-ing Sudan</t>
  </si>
  <si>
    <t>16.1</t>
  </si>
  <si>
    <t>50.9</t>
  </si>
  <si>
    <t>non race day; bad rd; 38/21 gears v. heavy;</t>
  </si>
  <si>
    <t xml:space="preserve">sunny, hot </t>
  </si>
  <si>
    <t>sunny, hot; headwind</t>
  </si>
  <si>
    <t>sunny,hot; tailwind</t>
  </si>
  <si>
    <t>sunny, str. tail wind</t>
  </si>
  <si>
    <t>sunny, very str. tail wind</t>
  </si>
  <si>
    <t>sunny; tail wind; hot</t>
  </si>
  <si>
    <t>sunny, tail wind</t>
  </si>
  <si>
    <t>sunny; tail wind</t>
  </si>
  <si>
    <t>Gonder</t>
  </si>
  <si>
    <t>14.0</t>
  </si>
  <si>
    <t>46.4</t>
  </si>
  <si>
    <t>sunny, hot</t>
  </si>
  <si>
    <t>gears now 50/38&amp;13/15/17/19/21/24/28/32 better</t>
  </si>
  <si>
    <t>za.10 feb.</t>
  </si>
  <si>
    <t>zo.11 feb.</t>
  </si>
  <si>
    <t>ma. 12 feb</t>
  </si>
  <si>
    <t>di. 13 feb.</t>
  </si>
  <si>
    <t>laundry, update reports, e-mails and eat a lot</t>
  </si>
  <si>
    <t>visit Castle, Bath, Market, clean bike, repair tire</t>
  </si>
  <si>
    <t>Bush Camp</t>
  </si>
  <si>
    <t>27.1</t>
  </si>
  <si>
    <t>63.5</t>
  </si>
  <si>
    <t>sunny and warm</t>
  </si>
  <si>
    <t>on asfalt! Start at 14k rd.x-ing; fast off the bat</t>
  </si>
  <si>
    <t>wo. 14 feb.</t>
  </si>
  <si>
    <t>Bahir Dar</t>
  </si>
  <si>
    <t>29.9</t>
  </si>
  <si>
    <t>58.2</t>
  </si>
  <si>
    <t>do. 15 feb.</t>
  </si>
  <si>
    <t>all asfalt; good race, finish 6th; Valentines Party</t>
  </si>
  <si>
    <t>sick all night and day: vomit &amp; diarrea; draft beer?</t>
  </si>
  <si>
    <t>vr. 16 feb.</t>
  </si>
  <si>
    <t>24.5</t>
  </si>
  <si>
    <t>77.0</t>
  </si>
  <si>
    <t>feel OK; able to eat; keep easy pace with tandem</t>
  </si>
  <si>
    <t>za. 17 feb.</t>
  </si>
  <si>
    <t>20.9</t>
  </si>
  <si>
    <t>59.4</t>
  </si>
  <si>
    <t>heavy day; tandem hit man; after DM ca. 10k bad rd</t>
  </si>
  <si>
    <t>zo. 18 feb.</t>
  </si>
  <si>
    <t>CPAR camp</t>
  </si>
  <si>
    <t>12.7</t>
  </si>
  <si>
    <t>32.4</t>
  </si>
  <si>
    <t xml:space="preserve">day:sunny; night:th.storm+rain </t>
  </si>
  <si>
    <t>Blue Nile Gorge; trafic jam; time trial up; views!</t>
  </si>
  <si>
    <t>ma. 19 feb.</t>
  </si>
  <si>
    <t>Debre Libanos</t>
  </si>
  <si>
    <t>22.4</t>
  </si>
  <si>
    <t>62.7</t>
  </si>
  <si>
    <t xml:space="preserve">cloud/sunny; </t>
  </si>
  <si>
    <t>highest alt. after lunch; then down to DL.</t>
  </si>
  <si>
    <t>di. 20 feb.</t>
  </si>
  <si>
    <t>non raceday; beautiful landscape! escort into AA.</t>
  </si>
  <si>
    <t>19.21</t>
  </si>
  <si>
    <t>wo. 21 feb.</t>
  </si>
  <si>
    <t>visit market; send photo's people day 29; haircut;</t>
  </si>
  <si>
    <t>do. 22 feb.</t>
  </si>
  <si>
    <t>Lake Camp</t>
  </si>
  <si>
    <t>60.3</t>
  </si>
  <si>
    <t>30.6</t>
  </si>
  <si>
    <t>escort 9k out of AA; tail wind after right turn at Mojo</t>
  </si>
  <si>
    <t>vr. 23 feb.</t>
  </si>
  <si>
    <t>Lake Langano</t>
  </si>
  <si>
    <t>34.8</t>
  </si>
  <si>
    <t>55.9</t>
  </si>
  <si>
    <t>finish 2nd (tire width) in sprint with tandem</t>
  </si>
  <si>
    <t>za. 24 feb.</t>
  </si>
  <si>
    <t>64.9</t>
  </si>
  <si>
    <t>24.7</t>
  </si>
  <si>
    <t>"motor" not working today; change to red earth</t>
  </si>
  <si>
    <t>zo. 25 feb.</t>
  </si>
  <si>
    <t>68.5</t>
  </si>
  <si>
    <t>18.3</t>
  </si>
  <si>
    <t>sunny; eve overcast/thunder</t>
  </si>
  <si>
    <t>took it easy; red earth back to grey soil.</t>
  </si>
  <si>
    <t>ma. 26 feb.</t>
  </si>
  <si>
    <t>Yabello</t>
  </si>
  <si>
    <t>23.4</t>
  </si>
  <si>
    <t>71.4</t>
  </si>
  <si>
    <t>Na</t>
  </si>
  <si>
    <t>cloud/sunny;night:th.storm+rain</t>
  </si>
  <si>
    <t>very bad sections full of holes in asfalt</t>
  </si>
  <si>
    <t>di. 27 feb.</t>
  </si>
  <si>
    <t>rest day activities</t>
  </si>
  <si>
    <t>wo. 28 feb.</t>
  </si>
  <si>
    <t>67.2</t>
  </si>
  <si>
    <t xml:space="preserve">good day today; </t>
  </si>
  <si>
    <t>sunny; at night rain</t>
  </si>
  <si>
    <t>Moyale</t>
  </si>
  <si>
    <t>do. 1 mrt.</t>
  </si>
  <si>
    <t>59.1</t>
  </si>
  <si>
    <t>non race day; Kenya border x-ing</t>
  </si>
  <si>
    <t>cloud/sun</t>
  </si>
  <si>
    <t>Kenya</t>
  </si>
  <si>
    <t>Addis Ababa   to</t>
  </si>
  <si>
    <t>Nairobi</t>
  </si>
  <si>
    <t>vr. 2 mrt.</t>
  </si>
  <si>
    <t>za. 3 mrt.</t>
  </si>
  <si>
    <t>start dirt roads; surface reasonably OK</t>
  </si>
  <si>
    <t>37.2</t>
  </si>
  <si>
    <t>zo. 4 mrt.</t>
  </si>
  <si>
    <t>road becomes bad: rocks, ruts; dehydrated;</t>
  </si>
  <si>
    <t>Marsabit</t>
  </si>
  <si>
    <t>11.7</t>
  </si>
  <si>
    <t>30.5</t>
  </si>
  <si>
    <t>sunny, duststorm, very hot</t>
  </si>
  <si>
    <t>extremely difficult day; dehydration</t>
  </si>
  <si>
    <t>ma. 5 mrt.</t>
  </si>
  <si>
    <t>laundry, bike maint., matress repairs, log, etc.</t>
  </si>
  <si>
    <t>Ethiopia total</t>
  </si>
  <si>
    <t>Egypt total</t>
  </si>
  <si>
    <t>Sudan total</t>
  </si>
  <si>
    <t>di. 6 mrt.</t>
  </si>
  <si>
    <t>19.4</t>
  </si>
  <si>
    <t>48.8</t>
  </si>
  <si>
    <t>sunny, very hot</t>
  </si>
  <si>
    <t>after M.park road very bad: rocks, sand</t>
  </si>
  <si>
    <t>wo. 7 mrt.</t>
  </si>
  <si>
    <t>15.9</t>
  </si>
  <si>
    <t>heavy day, bad road, drinking important</t>
  </si>
  <si>
    <t>do. 8 mrt.</t>
  </si>
  <si>
    <t>Isiolo</t>
  </si>
  <si>
    <t>15.6</t>
  </si>
  <si>
    <t>70.3</t>
  </si>
  <si>
    <t>sunny/very hot; eve th.strm/rain</t>
  </si>
  <si>
    <t>very heavy day; painfull crotch; at airfield asfalt starts</t>
  </si>
  <si>
    <t>vr.9 mrt.</t>
  </si>
  <si>
    <t>Nanyuki</t>
  </si>
  <si>
    <t>70.1</t>
  </si>
  <si>
    <t>18.2</t>
  </si>
  <si>
    <t>up flanks Mt.Kenya; very clear, many photo breaks</t>
  </si>
  <si>
    <t>za. 10 mrt.</t>
  </si>
  <si>
    <t>Sagana</t>
  </si>
  <si>
    <t>23.9</t>
  </si>
  <si>
    <t>71.9</t>
  </si>
  <si>
    <t>non race day, Equator, bad asfalt till downhill after lu.</t>
  </si>
  <si>
    <t>zo. 11 mrt</t>
  </si>
  <si>
    <t>18.6</t>
  </si>
  <si>
    <t>short race (51k) to Blue Post Hotel; escort into town.</t>
  </si>
  <si>
    <t>63.6</t>
  </si>
  <si>
    <t>ma. 12 mrt.</t>
  </si>
  <si>
    <t>sunny; eve th.storm and rain</t>
  </si>
  <si>
    <t>Nairobi to Iringa</t>
  </si>
  <si>
    <t>di. 13 mrt</t>
  </si>
  <si>
    <t>23 day section total</t>
  </si>
  <si>
    <t>17 day section total</t>
  </si>
  <si>
    <t>19 day sectio total</t>
  </si>
  <si>
    <t>brkfst in Java Cafe!!;chores;new back tire;shoe repair</t>
  </si>
  <si>
    <t>Namanga</t>
  </si>
  <si>
    <t>26.4</t>
  </si>
  <si>
    <t xml:space="preserve">escort 20k out of town; asfalt rough; </t>
  </si>
  <si>
    <t>64.6</t>
  </si>
  <si>
    <t>Kenya total</t>
  </si>
  <si>
    <t>wo. 14 mrt.</t>
  </si>
  <si>
    <t>Arusha</t>
  </si>
  <si>
    <t>non raceday; borderx-ing; asfalt rough to lu., after OK</t>
  </si>
  <si>
    <t>22.0</t>
  </si>
  <si>
    <t>60.7</t>
  </si>
  <si>
    <t>do. 15 mrt.</t>
  </si>
  <si>
    <t>visit NgoroNgoro Park</t>
  </si>
  <si>
    <t>visit Wasa Hospital by plane</t>
  </si>
  <si>
    <t>vr. 16 mrt.</t>
  </si>
  <si>
    <t>za. 17 mrt.</t>
  </si>
  <si>
    <t>sunny, afternoon th.storm/rain</t>
  </si>
  <si>
    <t>various chores</t>
  </si>
  <si>
    <t>zo. 18 mrt.</t>
  </si>
  <si>
    <t>Bush camp</t>
  </si>
  <si>
    <t xml:space="preserve">escort 10k; </t>
  </si>
  <si>
    <t>27.8</t>
  </si>
  <si>
    <t>52.9</t>
  </si>
  <si>
    <t>cloudy; eve th.storm and rain</t>
  </si>
  <si>
    <t>ma. 19 mrt.</t>
  </si>
  <si>
    <t>54.6</t>
  </si>
  <si>
    <t>cloudy; aftern. th.storm and rain</t>
  </si>
  <si>
    <t>End asfalt; MUD + MUD; 3+hr wait for stuck trucks</t>
  </si>
  <si>
    <t>di. 20 mrt.</t>
  </si>
  <si>
    <t>cloud; dry; sun in aftern.</t>
  </si>
  <si>
    <t>16.9</t>
  </si>
  <si>
    <t>35.8</t>
  </si>
  <si>
    <t>long day; trucks stuck in mud; derailler problems.</t>
  </si>
  <si>
    <t>wo. 21 mrt.</t>
  </si>
  <si>
    <t>Dodoma</t>
  </si>
  <si>
    <t>19.6</t>
  </si>
  <si>
    <t>7.57</t>
  </si>
  <si>
    <t>46.0</t>
  </si>
  <si>
    <t>non race day; dirtroad better; derailer works again</t>
  </si>
  <si>
    <t>do. 22 mrt.</t>
  </si>
  <si>
    <t>23.3</t>
  </si>
  <si>
    <t>40.3</t>
  </si>
  <si>
    <t>short night; after 5k dirtroad starts;surface OK</t>
  </si>
  <si>
    <t>vr. 23 mrt</t>
  </si>
  <si>
    <t>19.2</t>
  </si>
  <si>
    <t>42.6</t>
  </si>
  <si>
    <t>6000k at Mtera Dam lunchstop; der.handle stuck</t>
  </si>
  <si>
    <t>za. 24 mrt.</t>
  </si>
  <si>
    <t>18.1</t>
  </si>
  <si>
    <t>37.4</t>
  </si>
  <si>
    <t>ride with fixed 19 in back; asfalt starts at 60k.</t>
  </si>
  <si>
    <t>zo. 25 mrt.</t>
  </si>
  <si>
    <t>repair der. handle; new cable; new sprckts/chain, etc.</t>
  </si>
  <si>
    <t>13 day section total</t>
  </si>
  <si>
    <t>Tanzania</t>
  </si>
  <si>
    <t>ma. 26 mrt.</t>
  </si>
  <si>
    <t>27.0</t>
  </si>
  <si>
    <t>66.9</t>
  </si>
  <si>
    <t xml:space="preserve">start at Klocktower; dutch summer weather </t>
  </si>
  <si>
    <t>di. 27 mrt.</t>
  </si>
  <si>
    <t>65.8</t>
  </si>
  <si>
    <t>am: cloudy;later sun; eve storm</t>
  </si>
  <si>
    <t>like cycling in the Ardennes (cool and envir.)</t>
  </si>
  <si>
    <t>wo. 28 mrt.</t>
  </si>
  <si>
    <t>Uyole</t>
  </si>
  <si>
    <t>65.6</t>
  </si>
  <si>
    <t>fever at lunch; slow to Uyole!</t>
  </si>
  <si>
    <t>20.2</t>
  </si>
  <si>
    <t xml:space="preserve">EFI ride; go slow; lucky mostly downhill after climb </t>
  </si>
  <si>
    <t>changefull; much rain overnight</t>
  </si>
  <si>
    <t>Tanzania total</t>
  </si>
  <si>
    <t>do. 29 mrt.</t>
  </si>
  <si>
    <t>Malawi</t>
  </si>
  <si>
    <t>Iringa to Lilongwe</t>
  </si>
  <si>
    <t>Chitimba</t>
  </si>
  <si>
    <t>44.1</t>
  </si>
  <si>
    <t>sunny, headwind</t>
  </si>
  <si>
    <t>EFI ride, slow, pulled by Siegfried, 2 coke stops</t>
  </si>
  <si>
    <t>vr. 30 mrt.</t>
  </si>
  <si>
    <t>za. 31 mrt.</t>
  </si>
  <si>
    <t>various chores and rest</t>
  </si>
  <si>
    <t>zo. 1 apr.</t>
  </si>
  <si>
    <t>Mzuzu</t>
  </si>
  <si>
    <t>19.1</t>
  </si>
  <si>
    <t>70.4</t>
  </si>
  <si>
    <t>beautifull environment and vistas before lu.; less after.</t>
  </si>
  <si>
    <t>sunny; headwind after lunch</t>
  </si>
  <si>
    <t>ma. 2 apr.</t>
  </si>
  <si>
    <t>74.5</t>
  </si>
  <si>
    <t>am cloudy; later some sun;</t>
  </si>
  <si>
    <t>beautiful area; "Ardennes"-like landscape and temper.</t>
  </si>
  <si>
    <t>di. 3 apr.</t>
  </si>
  <si>
    <t>Kasungu</t>
  </si>
  <si>
    <t xml:space="preserve">am hvy. clouds; later sun </t>
  </si>
  <si>
    <t>58.8</t>
  </si>
  <si>
    <t xml:space="preserve">mostly downhill; </t>
  </si>
  <si>
    <t>wo. 4 apr.</t>
  </si>
  <si>
    <t>18.9</t>
  </si>
  <si>
    <t>50.6</t>
  </si>
  <si>
    <t>take it easy; nice route again; into town busy traffic</t>
  </si>
  <si>
    <t>do. 5 apr.</t>
  </si>
  <si>
    <t>11 day section total</t>
  </si>
  <si>
    <t>chores, purchases and visit town</t>
  </si>
  <si>
    <t>vr. 6 apr.</t>
  </si>
  <si>
    <t>Chipata</t>
  </si>
  <si>
    <t>57.5</t>
  </si>
  <si>
    <t>sun,tailwind; later thundershow.</t>
  </si>
  <si>
    <t>race finishh at border town Mchinji</t>
  </si>
  <si>
    <t>Malawi total</t>
  </si>
  <si>
    <t>Zambia</t>
  </si>
  <si>
    <t>za. 7 apr.</t>
  </si>
  <si>
    <t>Lilongwe to</t>
  </si>
  <si>
    <t>Victoria Falls</t>
  </si>
  <si>
    <t>4. Snows of Kilimanjaro:</t>
  </si>
  <si>
    <t>5. Malawi Gin:</t>
  </si>
  <si>
    <t>6. Zambezi Zone:</t>
  </si>
  <si>
    <t>3. Meltdown Madness:</t>
  </si>
  <si>
    <t xml:space="preserve">2. The Gorge: </t>
  </si>
  <si>
    <t>1. Pharaoh's</t>
  </si>
  <si>
    <t>Delight:</t>
  </si>
  <si>
    <t>24.3</t>
  </si>
  <si>
    <t>63.9</t>
  </si>
  <si>
    <t>sunny; dinner th.storm</t>
  </si>
  <si>
    <t>road surface from very good to very bad</t>
  </si>
  <si>
    <t>zo.8 apr.</t>
  </si>
  <si>
    <t>Luangwa river</t>
  </si>
  <si>
    <t>26.2</t>
  </si>
  <si>
    <t>69.4</t>
  </si>
  <si>
    <t>ma. 9 apr.</t>
  </si>
  <si>
    <t>road generally good; long descent to Luangwa river</t>
  </si>
  <si>
    <t>road good; a lot of climbing up from the river valley</t>
  </si>
  <si>
    <t>21.9</t>
  </si>
  <si>
    <t>70.8</t>
  </si>
  <si>
    <t>cloudy; wet rd surface at times</t>
  </si>
  <si>
    <t>Lusaka</t>
  </si>
  <si>
    <t>30.1</t>
  </si>
  <si>
    <t>71.5</t>
  </si>
  <si>
    <t>changefull but nice</t>
  </si>
  <si>
    <t>had a good day; skipped lu; 2nd place.</t>
  </si>
  <si>
    <t>di. 10 apr.</t>
  </si>
  <si>
    <t>wo. 11 apr.</t>
  </si>
  <si>
    <t>do. 12 apr.</t>
  </si>
  <si>
    <t>29.6</t>
  </si>
  <si>
    <t>69.2</t>
  </si>
  <si>
    <t xml:space="preserve">as a group out of Lusaka for 10k; win the day! </t>
  </si>
  <si>
    <t>vr. 13 apr.</t>
  </si>
  <si>
    <t>lots of rest; visit Lusaka &amp; shopping ctr.; eat a lot.</t>
  </si>
  <si>
    <t>31.9</t>
  </si>
  <si>
    <t>60.5</t>
  </si>
  <si>
    <t>good road; fast ride all day</t>
  </si>
  <si>
    <t>za. 14 apr.</t>
  </si>
  <si>
    <t>sunny; tailwind</t>
  </si>
  <si>
    <t>32.7</t>
  </si>
  <si>
    <t xml:space="preserve">bad rd section at 80k; overall down </t>
  </si>
  <si>
    <t>zo. 15 apr.</t>
  </si>
  <si>
    <t>ma. 16 apr.</t>
  </si>
  <si>
    <t>resr day</t>
  </si>
  <si>
    <t>visit Vic.Falls; eve at Roy.Liv.Resort!!; G. falls in pit!</t>
  </si>
  <si>
    <t>look after George, hospital etc.; pain is muscular!</t>
  </si>
  <si>
    <t>di. 17 apr.</t>
  </si>
  <si>
    <t>Kasane</t>
  </si>
  <si>
    <t>26.8</t>
  </si>
  <si>
    <t>61.0</t>
  </si>
  <si>
    <t>40k time trial; ferry x-ing to Botswana</t>
  </si>
  <si>
    <t>Zambia total</t>
  </si>
  <si>
    <t>Botswana</t>
  </si>
  <si>
    <t>7. Elephant Highway:</t>
  </si>
  <si>
    <t>Victoria Falls to</t>
  </si>
  <si>
    <t>Windhoek</t>
  </si>
  <si>
    <t>wo. 18 apr.</t>
  </si>
  <si>
    <t>31.0</t>
  </si>
  <si>
    <t>46.3</t>
  </si>
  <si>
    <t>sunny; left side wind</t>
  </si>
  <si>
    <t>rd good; 20k up then mostly flat; stay with race group</t>
  </si>
  <si>
    <t>Nata</t>
  </si>
  <si>
    <t>31.7</t>
  </si>
  <si>
    <t>50.5</t>
  </si>
  <si>
    <t>parts with holes; overall down; elephant encounter!!</t>
  </si>
  <si>
    <t>vr. 20 apr.</t>
  </si>
  <si>
    <t>do. 19 apr.</t>
  </si>
  <si>
    <t>31.1</t>
  </si>
  <si>
    <t>good road, very flat; finish 1st with tandem</t>
  </si>
  <si>
    <t>za. 21 apr.</t>
  </si>
  <si>
    <t>Maun</t>
  </si>
  <si>
    <t>30.3</t>
  </si>
  <si>
    <t>43.4</t>
  </si>
  <si>
    <t>zo. 22 apr.</t>
  </si>
  <si>
    <t>flyover Okavanga Delta;SchwXR to Mich.Cross Jet.</t>
  </si>
  <si>
    <t>nonrace day;40k team time trial; various chores</t>
  </si>
  <si>
    <t>ma. 23 apr.</t>
  </si>
  <si>
    <t>sunny, tailwind</t>
  </si>
  <si>
    <t>49.1</t>
  </si>
  <si>
    <t>di. 24 apr.</t>
  </si>
  <si>
    <t>Ghanzi</t>
  </si>
  <si>
    <t>49.7</t>
  </si>
  <si>
    <t>sunny, tailwind, later sidewind</t>
  </si>
  <si>
    <t>wo. 25 apr.</t>
  </si>
  <si>
    <t>Buitepos</t>
  </si>
  <si>
    <t>32.3</t>
  </si>
  <si>
    <t>47.3</t>
  </si>
  <si>
    <t>good road, flat, fast ride</t>
  </si>
  <si>
    <t>good road; flat, at times very fast</t>
  </si>
  <si>
    <t xml:space="preserve">am cloud (cool!), tail wind; </t>
  </si>
  <si>
    <t>Botswana total</t>
  </si>
  <si>
    <t>Namibia</t>
  </si>
  <si>
    <t>do. 26 apr.</t>
  </si>
  <si>
    <t>Witvlei</t>
  </si>
  <si>
    <t>27.9</t>
  </si>
  <si>
    <t>53.4</t>
  </si>
  <si>
    <t>40k up; road good; pass through Gobabis</t>
  </si>
  <si>
    <t>changefull; very windy afternoon</t>
  </si>
  <si>
    <t>vr. 27 apr.</t>
  </si>
  <si>
    <t>28.2</t>
  </si>
  <si>
    <t>am 11 degr!; sunny; hd winds</t>
  </si>
  <si>
    <t>za. 28 apr.</t>
  </si>
  <si>
    <t>zo. 29 apr.</t>
  </si>
  <si>
    <t>sunny, cool</t>
  </si>
  <si>
    <t>8. Khoisan Challenge:</t>
  </si>
  <si>
    <t>Windhoek to</t>
  </si>
  <si>
    <t>Cape Town</t>
  </si>
  <si>
    <t>uphill to Windhoek; then down into town; had bottom</t>
  </si>
  <si>
    <t>bracket replaced at bikeshop Cycle-ology; owner</t>
  </si>
  <si>
    <t>Patrick very helpfull;; cycle thru town on Sunday.</t>
  </si>
  <si>
    <t>61.7</t>
  </si>
  <si>
    <t>11k uphill then overall down; beautiful landscape</t>
  </si>
  <si>
    <t>di. 1 mei</t>
  </si>
  <si>
    <t>ma. 30 apr.</t>
  </si>
  <si>
    <t>39.1</t>
  </si>
  <si>
    <t>64.3</t>
  </si>
  <si>
    <t>good road mostly downhill; last 25k close to 50k/h!</t>
  </si>
  <si>
    <t>each afternoon rest, leg/bum selfmassage, stretching</t>
  </si>
  <si>
    <t>wo. 2 mei</t>
  </si>
  <si>
    <t>Garas Park</t>
  </si>
  <si>
    <t>36.1</t>
  </si>
  <si>
    <t>48.5</t>
  </si>
  <si>
    <t>down to lu. then later uphill; had flat fr.tire.</t>
  </si>
  <si>
    <t>do. 3 mei</t>
  </si>
  <si>
    <t>52.2</t>
  </si>
  <si>
    <t>vr. 4 mei</t>
  </si>
  <si>
    <t>Cany. Roadhse</t>
  </si>
  <si>
    <t>AiAis</t>
  </si>
  <si>
    <t>23.8</t>
  </si>
  <si>
    <t>70.6</t>
  </si>
  <si>
    <t>start (nice) dirtroads at 55k on D545 via Nauta Dam</t>
  </si>
  <si>
    <t xml:space="preserve">non race day; visit FishRiver Canyon (bad rd); </t>
  </si>
  <si>
    <t>za. 5 mei</t>
  </si>
  <si>
    <t>rest, eat, various chores</t>
  </si>
  <si>
    <t>zo. 6 mei</t>
  </si>
  <si>
    <t>26.7</t>
  </si>
  <si>
    <t>73.2</t>
  </si>
  <si>
    <t>sunny, tailwind mostly</t>
  </si>
  <si>
    <t>am. time trial; after lu.on asfalt; to FCcamp bad rd.</t>
  </si>
  <si>
    <t>Namibia total</t>
  </si>
  <si>
    <t>South Africa</t>
  </si>
  <si>
    <t>had very good race days</t>
  </si>
  <si>
    <t>ma. 7 mei</t>
  </si>
  <si>
    <t>Springbok</t>
  </si>
  <si>
    <t>28.5</t>
  </si>
  <si>
    <t>sunny, tailwind after lunch</t>
  </si>
  <si>
    <t>race start after 10k on asfalt; uphill right away.</t>
  </si>
  <si>
    <t>di. 8 mei</t>
  </si>
  <si>
    <t>Garies</t>
  </si>
  <si>
    <t>Noordoewer</t>
  </si>
  <si>
    <t>sunny,am no wind;later tail/side</t>
  </si>
  <si>
    <t>good road and countryside continues</t>
  </si>
  <si>
    <t>wo. 9 mei</t>
  </si>
  <si>
    <t>Vanrhynsdorp</t>
  </si>
  <si>
    <t>31.5</t>
  </si>
  <si>
    <t>sunny, cool am.</t>
  </si>
  <si>
    <t>finish again with A3/Chris/Eva; rough time on uphills</t>
  </si>
  <si>
    <t>do. 10 mei</t>
  </si>
  <si>
    <t>Elandsbaai</t>
  </si>
  <si>
    <t>23.5</t>
  </si>
  <si>
    <t>54.9</t>
  </si>
  <si>
    <t>non race day; ocean at Lambertsbay! dirtrds again</t>
  </si>
  <si>
    <t>vr. 11 mei</t>
  </si>
  <si>
    <t>Yzerfontein</t>
  </si>
  <si>
    <t>26.5</t>
  </si>
  <si>
    <t>start dirtrd section beautiful; ride with Chris/Janet</t>
  </si>
  <si>
    <t>za. 12 mei</t>
  </si>
  <si>
    <t>CAPE TOWN</t>
  </si>
  <si>
    <t>WINDHOEK</t>
  </si>
  <si>
    <t>23.0</t>
  </si>
  <si>
    <t>48.3</t>
  </si>
  <si>
    <t>non race day; last 30k into town under escort</t>
  </si>
  <si>
    <t>had very good racedays all this section</t>
  </si>
  <si>
    <t>GIZA</t>
  </si>
  <si>
    <t>KHARTOUM</t>
  </si>
  <si>
    <t>ADDIS ABABA</t>
  </si>
  <si>
    <t>NAIROBI</t>
  </si>
  <si>
    <t>IRINGA</t>
  </si>
  <si>
    <t>LILONGWE</t>
  </si>
  <si>
    <t>VICTORIA FALLS</t>
  </si>
  <si>
    <t>TOTAL TOUR</t>
  </si>
  <si>
    <t>21.7</t>
  </si>
  <si>
    <t>20.5</t>
  </si>
  <si>
    <t>18.8</t>
  </si>
  <si>
    <t>21.5</t>
  </si>
  <si>
    <t>27.7</t>
  </si>
  <si>
    <t>27.6</t>
  </si>
  <si>
    <t>29.4</t>
  </si>
  <si>
    <t>24.6</t>
  </si>
  <si>
    <t>OFFICIAL RACE RESULTS</t>
  </si>
  <si>
    <t>South Africa total</t>
  </si>
  <si>
    <t>TOTAL/AVERAGE</t>
  </si>
  <si>
    <t>TOUR D'AFRIQUE 2007 BY COUNTRY</t>
  </si>
  <si>
    <t>Eisenloeffel 1/9/2007</t>
  </si>
  <si>
    <t>Eisenloeffel, 5/9/2007</t>
  </si>
  <si>
    <t>see sheet 2 for results by country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</si>
</sst>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8" fontId="1" fillId="0" borderId="2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8" fontId="1" fillId="0" borderId="13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 horizontal="center"/>
    </xf>
    <xf numFmtId="20" fontId="0" fillId="0" borderId="19" xfId="0" applyNumberForma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20" fontId="0" fillId="0" borderId="31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4" xfId="0" applyBorder="1" applyAlignment="1">
      <alignment/>
    </xf>
    <xf numFmtId="0" fontId="4" fillId="0" borderId="33" xfId="0" applyFont="1" applyBorder="1" applyAlignment="1">
      <alignment horizontal="center"/>
    </xf>
    <xf numFmtId="172" fontId="4" fillId="0" borderId="33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left"/>
    </xf>
    <xf numFmtId="0" fontId="5" fillId="0" borderId="33" xfId="0" applyFont="1" applyBorder="1" applyAlignment="1">
      <alignment horizontal="center"/>
    </xf>
    <xf numFmtId="172" fontId="5" fillId="0" borderId="35" xfId="0" applyNumberFormat="1" applyFont="1" applyBorder="1" applyAlignment="1">
      <alignment horizontal="center"/>
    </xf>
    <xf numFmtId="172" fontId="5" fillId="0" borderId="33" xfId="0" applyNumberFormat="1" applyFont="1" applyBorder="1" applyAlignment="1">
      <alignment horizontal="center"/>
    </xf>
    <xf numFmtId="0" fontId="4" fillId="0" borderId="35" xfId="0" applyFont="1" applyBorder="1" applyAlignment="1">
      <alignment horizontal="right"/>
    </xf>
    <xf numFmtId="0" fontId="1" fillId="0" borderId="36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31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172" fontId="4" fillId="0" borderId="31" xfId="0" applyNumberFormat="1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5" fillId="0" borderId="35" xfId="0" applyFont="1" applyBorder="1" applyAlignment="1">
      <alignment horizontal="left"/>
    </xf>
    <xf numFmtId="1" fontId="5" fillId="0" borderId="33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0" fillId="0" borderId="34" xfId="0" applyFill="1" applyBorder="1" applyAlignment="1">
      <alignment horizontal="center"/>
    </xf>
    <xf numFmtId="0" fontId="5" fillId="0" borderId="35" xfId="0" applyFont="1" applyBorder="1" applyAlignment="1">
      <alignment/>
    </xf>
    <xf numFmtId="0" fontId="0" fillId="0" borderId="18" xfId="0" applyNumberFormat="1" applyBorder="1" applyAlignment="1">
      <alignment horizontal="center"/>
    </xf>
    <xf numFmtId="172" fontId="4" fillId="0" borderId="35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7" fillId="0" borderId="18" xfId="0" applyFont="1" applyBorder="1" applyAlignment="1">
      <alignment/>
    </xf>
    <xf numFmtId="1" fontId="4" fillId="0" borderId="31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1" fontId="5" fillId="0" borderId="37" xfId="0" applyNumberFormat="1" applyFont="1" applyBorder="1" applyAlignment="1">
      <alignment horizontal="center"/>
    </xf>
    <xf numFmtId="1" fontId="5" fillId="0" borderId="35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72" fontId="4" fillId="0" borderId="34" xfId="0" applyNumberFormat="1" applyFont="1" applyBorder="1" applyAlignment="1">
      <alignment horizontal="center"/>
    </xf>
    <xf numFmtId="172" fontId="5" fillId="0" borderId="34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1" fontId="8" fillId="0" borderId="25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46" fontId="0" fillId="0" borderId="19" xfId="0" applyNumberFormat="1" applyBorder="1" applyAlignment="1">
      <alignment horizontal="center"/>
    </xf>
    <xf numFmtId="46" fontId="0" fillId="0" borderId="18" xfId="0" applyNumberFormat="1" applyBorder="1" applyAlignment="1">
      <alignment horizontal="center"/>
    </xf>
    <xf numFmtId="46" fontId="4" fillId="0" borderId="33" xfId="0" applyNumberFormat="1" applyFont="1" applyBorder="1" applyAlignment="1">
      <alignment horizontal="center"/>
    </xf>
    <xf numFmtId="46" fontId="4" fillId="0" borderId="35" xfId="0" applyNumberFormat="1" applyFont="1" applyBorder="1" applyAlignment="1">
      <alignment horizontal="center"/>
    </xf>
    <xf numFmtId="46" fontId="5" fillId="0" borderId="35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46" fontId="4" fillId="0" borderId="35" xfId="0" applyNumberFormat="1" applyFont="1" applyBorder="1" applyAlignment="1">
      <alignment/>
    </xf>
    <xf numFmtId="46" fontId="5" fillId="0" borderId="35" xfId="0" applyNumberFormat="1" applyFont="1" applyBorder="1" applyAlignment="1">
      <alignment/>
    </xf>
    <xf numFmtId="46" fontId="5" fillId="0" borderId="33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42" xfId="0" applyFont="1" applyBorder="1" applyAlignment="1">
      <alignment horizontal="center"/>
    </xf>
    <xf numFmtId="46" fontId="5" fillId="0" borderId="42" xfId="0" applyNumberFormat="1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1" fontId="5" fillId="0" borderId="45" xfId="0" applyNumberFormat="1" applyFont="1" applyBorder="1" applyAlignment="1">
      <alignment horizontal="center"/>
    </xf>
    <xf numFmtId="172" fontId="5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/>
    </xf>
    <xf numFmtId="0" fontId="5" fillId="0" borderId="43" xfId="0" applyFont="1" applyBorder="1" applyAlignment="1">
      <alignment/>
    </xf>
    <xf numFmtId="0" fontId="0" fillId="0" borderId="43" xfId="0" applyBorder="1" applyAlignment="1">
      <alignment/>
    </xf>
    <xf numFmtId="0" fontId="1" fillId="0" borderId="33" xfId="0" applyFont="1" applyBorder="1" applyAlignment="1">
      <alignment/>
    </xf>
    <xf numFmtId="172" fontId="5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0" fillId="0" borderId="25" xfId="0" applyNumberFormat="1" applyFont="1" applyBorder="1" applyAlignment="1">
      <alignment horizontal="center"/>
    </xf>
    <xf numFmtId="46" fontId="0" fillId="0" borderId="25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5" fillId="0" borderId="48" xfId="0" applyFont="1" applyBorder="1" applyAlignment="1">
      <alignment horizontal="center"/>
    </xf>
    <xf numFmtId="1" fontId="8" fillId="0" borderId="49" xfId="0" applyNumberFormat="1" applyFont="1" applyBorder="1" applyAlignment="1">
      <alignment horizontal="center"/>
    </xf>
    <xf numFmtId="46" fontId="8" fillId="0" borderId="49" xfId="0" applyNumberFormat="1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50" xfId="0" applyFont="1" applyBorder="1" applyAlignment="1">
      <alignment/>
    </xf>
    <xf numFmtId="0" fontId="0" fillId="0" borderId="24" xfId="0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1" fontId="5" fillId="0" borderId="52" xfId="0" applyNumberFormat="1" applyFont="1" applyBorder="1" applyAlignment="1">
      <alignment horizontal="center"/>
    </xf>
    <xf numFmtId="1" fontId="8" fillId="0" borderId="39" xfId="0" applyNumberFormat="1" applyFont="1" applyBorder="1" applyAlignment="1">
      <alignment horizontal="center"/>
    </xf>
    <xf numFmtId="18" fontId="1" fillId="0" borderId="13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4" fillId="0" borderId="31" xfId="0" applyFont="1" applyBorder="1" applyAlignment="1">
      <alignment/>
    </xf>
    <xf numFmtId="0" fontId="1" fillId="0" borderId="36" xfId="0" applyFont="1" applyBorder="1" applyAlignment="1">
      <alignment horizontal="center"/>
    </xf>
    <xf numFmtId="20" fontId="0" fillId="0" borderId="35" xfId="0" applyNumberForma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8" fillId="0" borderId="17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55" xfId="0" applyFont="1" applyBorder="1" applyAlignment="1">
      <alignment/>
    </xf>
    <xf numFmtId="1" fontId="8" fillId="0" borderId="56" xfId="0" applyNumberFormat="1" applyFont="1" applyBorder="1" applyAlignment="1">
      <alignment horizontal="center"/>
    </xf>
    <xf numFmtId="46" fontId="8" fillId="0" borderId="56" xfId="0" applyNumberFormat="1" applyFont="1" applyBorder="1" applyAlignment="1">
      <alignment/>
    </xf>
    <xf numFmtId="172" fontId="8" fillId="0" borderId="56" xfId="0" applyNumberFormat="1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6" xfId="0" applyFont="1" applyBorder="1" applyAlignment="1">
      <alignment/>
    </xf>
    <xf numFmtId="0" fontId="1" fillId="0" borderId="0" xfId="0" applyFont="1" applyAlignment="1">
      <alignment/>
    </xf>
    <xf numFmtId="172" fontId="4" fillId="0" borderId="57" xfId="0" applyNumberFormat="1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4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tabSelected="1" workbookViewId="0" topLeftCell="D1">
      <pane ySplit="2100" topLeftCell="BM15" activePane="bottomLeft" state="split"/>
      <selection pane="topLeft" activeCell="A3" sqref="A3"/>
      <selection pane="bottomLeft" activeCell="R94" sqref="R94"/>
    </sheetView>
  </sheetViews>
  <sheetFormatPr defaultColWidth="8.8515625" defaultRowHeight="12.75"/>
  <cols>
    <col min="1" max="1" width="5.28125" style="20" customWidth="1"/>
    <col min="2" max="2" width="10.7109375" style="2" bestFit="1" customWidth="1"/>
    <col min="3" max="3" width="15.421875" style="18" customWidth="1"/>
    <col min="4" max="4" width="13.421875" style="17" bestFit="1" customWidth="1"/>
    <col min="5" max="5" width="16.421875" style="17" bestFit="1" customWidth="1"/>
    <col min="6" max="6" width="7.28125" style="3" bestFit="1" customWidth="1"/>
    <col min="7" max="7" width="6.8515625" style="20" bestFit="1" customWidth="1"/>
    <col min="8" max="8" width="7.421875" style="17" customWidth="1"/>
    <col min="9" max="9" width="9.140625" style="18" bestFit="1" customWidth="1"/>
    <col min="10" max="10" width="6.421875" style="18" bestFit="1" customWidth="1"/>
    <col min="11" max="11" width="6.421875" style="2" bestFit="1" customWidth="1"/>
    <col min="12" max="12" width="5.421875" style="18" bestFit="1" customWidth="1"/>
    <col min="13" max="13" width="8.8515625" style="2" customWidth="1"/>
    <col min="14" max="14" width="6.8515625" style="2" bestFit="1" customWidth="1"/>
    <col min="15" max="15" width="6.7109375" style="21" bestFit="1" customWidth="1"/>
    <col min="16" max="16" width="7.28125" style="21" customWidth="1"/>
    <col min="17" max="17" width="7.7109375" style="21" bestFit="1" customWidth="1"/>
    <col min="18" max="18" width="27.8515625" style="2" bestFit="1" customWidth="1"/>
    <col min="19" max="19" width="9.140625" style="14" customWidth="1"/>
    <col min="20" max="20" width="17.421875" style="1" customWidth="1"/>
    <col min="21" max="22" width="9.140625" style="1" customWidth="1"/>
    <col min="23" max="23" width="9.140625" style="2" customWidth="1"/>
  </cols>
  <sheetData>
    <row r="1" spans="1:23" ht="12.75">
      <c r="A1" s="76" t="s">
        <v>4</v>
      </c>
      <c r="B1" s="1"/>
      <c r="C1" s="1"/>
      <c r="D1" s="1"/>
      <c r="E1" s="1"/>
      <c r="G1" s="3"/>
      <c r="H1" s="1"/>
      <c r="I1" s="1"/>
      <c r="J1" s="1"/>
      <c r="K1" s="1"/>
      <c r="L1" s="1"/>
      <c r="M1" s="1"/>
      <c r="N1" s="1"/>
      <c r="O1" s="3"/>
      <c r="P1" s="3"/>
      <c r="Q1" s="3"/>
      <c r="R1" s="1"/>
      <c r="S1" s="1"/>
      <c r="W1" s="1"/>
    </row>
    <row r="2" spans="1:23" ht="13.5" thickBot="1">
      <c r="A2" s="125" t="s">
        <v>638</v>
      </c>
      <c r="B2" s="50"/>
      <c r="C2" s="1"/>
      <c r="D2" s="1"/>
      <c r="E2" s="1"/>
      <c r="G2" s="49"/>
      <c r="H2" s="50"/>
      <c r="I2" s="50"/>
      <c r="J2" s="50"/>
      <c r="K2" s="50"/>
      <c r="L2" s="50"/>
      <c r="M2" s="50"/>
      <c r="N2" s="50"/>
      <c r="O2" s="3"/>
      <c r="P2" s="3"/>
      <c r="Q2" s="3"/>
      <c r="R2" s="1"/>
      <c r="S2" s="1"/>
      <c r="W2" s="1"/>
    </row>
    <row r="3" spans="1:23" ht="12.75">
      <c r="A3" s="28" t="s">
        <v>47</v>
      </c>
      <c r="B3" s="5" t="s">
        <v>1</v>
      </c>
      <c r="C3" s="71" t="s">
        <v>2</v>
      </c>
      <c r="D3" s="36" t="s">
        <v>3</v>
      </c>
      <c r="E3" s="36" t="s">
        <v>60</v>
      </c>
      <c r="F3" s="40" t="s">
        <v>51</v>
      </c>
      <c r="G3" s="29" t="s">
        <v>11</v>
      </c>
      <c r="H3" s="186" t="s">
        <v>140</v>
      </c>
      <c r="I3" s="187"/>
      <c r="J3" s="188"/>
      <c r="K3" s="31" t="s">
        <v>16</v>
      </c>
      <c r="L3" s="193" t="s">
        <v>54</v>
      </c>
      <c r="M3" s="188"/>
      <c r="N3" s="114" t="s">
        <v>16</v>
      </c>
      <c r="O3" s="189" t="s">
        <v>20</v>
      </c>
      <c r="P3" s="190"/>
      <c r="Q3" s="191"/>
      <c r="R3" s="7" t="s">
        <v>46</v>
      </c>
      <c r="S3" s="13" t="s">
        <v>18</v>
      </c>
      <c r="T3" s="6" t="s">
        <v>21</v>
      </c>
      <c r="U3" s="6"/>
      <c r="V3" s="6"/>
      <c r="W3" s="5"/>
    </row>
    <row r="4" spans="1:23" ht="13.5" thickBot="1">
      <c r="A4" s="19" t="s">
        <v>0</v>
      </c>
      <c r="B4" s="10"/>
      <c r="C4" s="72"/>
      <c r="D4" s="32"/>
      <c r="E4" s="32" t="s">
        <v>49</v>
      </c>
      <c r="F4" s="37" t="s">
        <v>14</v>
      </c>
      <c r="G4" s="19" t="s">
        <v>12</v>
      </c>
      <c r="H4" s="32" t="s">
        <v>8</v>
      </c>
      <c r="I4" s="34" t="s">
        <v>10</v>
      </c>
      <c r="J4" s="34" t="s">
        <v>13</v>
      </c>
      <c r="K4" s="47" t="s">
        <v>17</v>
      </c>
      <c r="L4" s="46" t="s">
        <v>16</v>
      </c>
      <c r="M4" s="34" t="s">
        <v>55</v>
      </c>
      <c r="N4" s="12" t="s">
        <v>75</v>
      </c>
      <c r="O4" s="27" t="s">
        <v>67</v>
      </c>
      <c r="P4" s="27" t="s">
        <v>68</v>
      </c>
      <c r="Q4" s="27" t="s">
        <v>69</v>
      </c>
      <c r="R4" s="30"/>
      <c r="S4" s="16" t="s">
        <v>19</v>
      </c>
      <c r="T4" s="11"/>
      <c r="U4" s="11"/>
      <c r="V4" s="11"/>
      <c r="W4" s="10"/>
    </row>
    <row r="5" spans="1:23" ht="12.75">
      <c r="A5" s="28" t="s">
        <v>48</v>
      </c>
      <c r="B5" s="5" t="s">
        <v>22</v>
      </c>
      <c r="C5" s="71" t="s">
        <v>23</v>
      </c>
      <c r="D5" s="36" t="s">
        <v>24</v>
      </c>
      <c r="E5" s="36" t="s">
        <v>61</v>
      </c>
      <c r="F5" s="40" t="s">
        <v>52</v>
      </c>
      <c r="G5" s="28" t="s">
        <v>25</v>
      </c>
      <c r="H5" s="192" t="s">
        <v>141</v>
      </c>
      <c r="I5" s="190"/>
      <c r="J5" s="191"/>
      <c r="K5" s="7" t="s">
        <v>16</v>
      </c>
      <c r="L5" s="192" t="s">
        <v>56</v>
      </c>
      <c r="M5" s="191"/>
      <c r="N5" s="110" t="s">
        <v>16</v>
      </c>
      <c r="O5" s="189" t="s">
        <v>30</v>
      </c>
      <c r="P5" s="190"/>
      <c r="Q5" s="191"/>
      <c r="R5" s="7" t="s">
        <v>31</v>
      </c>
      <c r="S5" s="13" t="s">
        <v>59</v>
      </c>
      <c r="T5" s="6" t="s">
        <v>35</v>
      </c>
      <c r="U5" s="6"/>
      <c r="V5" s="6"/>
      <c r="W5" s="5"/>
    </row>
    <row r="6" spans="1:23" ht="13.5" thickBot="1">
      <c r="A6" s="29" t="s">
        <v>0</v>
      </c>
      <c r="B6" s="8"/>
      <c r="C6" s="73"/>
      <c r="D6" s="33"/>
      <c r="E6" s="33" t="s">
        <v>50</v>
      </c>
      <c r="F6" s="38" t="s">
        <v>53</v>
      </c>
      <c r="G6" s="29" t="s">
        <v>26</v>
      </c>
      <c r="H6" s="33" t="s">
        <v>45</v>
      </c>
      <c r="I6" s="35" t="s">
        <v>26</v>
      </c>
      <c r="J6" s="35" t="s">
        <v>27</v>
      </c>
      <c r="K6" s="31" t="s">
        <v>29</v>
      </c>
      <c r="L6" s="35" t="s">
        <v>16</v>
      </c>
      <c r="M6" s="35" t="s">
        <v>57</v>
      </c>
      <c r="N6" s="31" t="s">
        <v>55</v>
      </c>
      <c r="O6" s="27" t="s">
        <v>67</v>
      </c>
      <c r="P6" s="27" t="s">
        <v>68</v>
      </c>
      <c r="Q6" s="27" t="s">
        <v>70</v>
      </c>
      <c r="R6" s="12" t="s">
        <v>32</v>
      </c>
      <c r="S6" s="15" t="s">
        <v>33</v>
      </c>
      <c r="T6" s="9"/>
      <c r="U6" s="9"/>
      <c r="V6" s="9"/>
      <c r="W6" s="8"/>
    </row>
    <row r="7" spans="1:23" ht="13.5" thickBot="1">
      <c r="A7" s="23"/>
      <c r="B7" s="25">
        <v>2007</v>
      </c>
      <c r="C7" s="74"/>
      <c r="D7" s="22"/>
      <c r="E7" s="22"/>
      <c r="F7" s="39" t="s">
        <v>15</v>
      </c>
      <c r="G7" s="23" t="s">
        <v>142</v>
      </c>
      <c r="H7" s="26" t="s">
        <v>9</v>
      </c>
      <c r="I7" s="24" t="s">
        <v>142</v>
      </c>
      <c r="J7" s="24" t="s">
        <v>28</v>
      </c>
      <c r="K7" s="25" t="s">
        <v>28</v>
      </c>
      <c r="L7" s="24" t="s">
        <v>15</v>
      </c>
      <c r="M7" s="24" t="s">
        <v>15</v>
      </c>
      <c r="N7" s="25" t="s">
        <v>72</v>
      </c>
      <c r="O7" s="24" t="s">
        <v>58</v>
      </c>
      <c r="P7" s="24" t="s">
        <v>58</v>
      </c>
      <c r="Q7" s="24" t="s">
        <v>58</v>
      </c>
      <c r="R7" s="25"/>
      <c r="S7" s="16" t="s">
        <v>34</v>
      </c>
      <c r="T7" s="11"/>
      <c r="U7" s="11"/>
      <c r="V7" s="11"/>
      <c r="W7" s="10"/>
    </row>
    <row r="8" spans="5:18" ht="12.75">
      <c r="E8" s="118" t="s">
        <v>618</v>
      </c>
      <c r="M8" s="18"/>
      <c r="R8" s="4"/>
    </row>
    <row r="9" spans="1:20" ht="12.75">
      <c r="A9" s="20">
        <v>1</v>
      </c>
      <c r="B9" s="2" t="s">
        <v>5</v>
      </c>
      <c r="C9" s="99" t="s">
        <v>450</v>
      </c>
      <c r="D9" s="100" t="s">
        <v>7</v>
      </c>
      <c r="E9" s="17" t="s">
        <v>64</v>
      </c>
      <c r="F9" s="80">
        <v>173</v>
      </c>
      <c r="G9" s="44">
        <v>0.21666666666666667</v>
      </c>
      <c r="H9" s="82">
        <v>119</v>
      </c>
      <c r="I9" s="126">
        <v>0.1951388888888889</v>
      </c>
      <c r="J9" s="21" t="s">
        <v>62</v>
      </c>
      <c r="K9" s="4" t="s">
        <v>63</v>
      </c>
      <c r="L9" s="21">
        <v>379</v>
      </c>
      <c r="M9" s="21">
        <v>650</v>
      </c>
      <c r="N9" s="4">
        <v>6</v>
      </c>
      <c r="O9" s="21">
        <v>12</v>
      </c>
      <c r="P9" s="21">
        <v>24</v>
      </c>
      <c r="Q9" s="21" t="s">
        <v>71</v>
      </c>
      <c r="R9" s="2" t="s">
        <v>76</v>
      </c>
      <c r="S9" s="20">
        <v>1</v>
      </c>
      <c r="T9" s="1" t="s">
        <v>66</v>
      </c>
    </row>
    <row r="10" spans="1:20" ht="12.75">
      <c r="A10" s="20">
        <v>2</v>
      </c>
      <c r="B10" s="2" t="s">
        <v>36</v>
      </c>
      <c r="C10" s="99" t="s">
        <v>451</v>
      </c>
      <c r="E10" s="17" t="s">
        <v>64</v>
      </c>
      <c r="F10" s="80">
        <v>0</v>
      </c>
      <c r="G10" s="44">
        <v>0.22013888888888888</v>
      </c>
      <c r="H10" s="82">
        <v>167</v>
      </c>
      <c r="I10" s="126">
        <v>0.21180555555555555</v>
      </c>
      <c r="J10" s="21" t="s">
        <v>73</v>
      </c>
      <c r="K10" s="4" t="s">
        <v>74</v>
      </c>
      <c r="L10" s="21">
        <v>302</v>
      </c>
      <c r="M10" s="21">
        <v>460</v>
      </c>
      <c r="N10" s="4">
        <v>4</v>
      </c>
      <c r="O10" s="21">
        <v>12</v>
      </c>
      <c r="P10" s="21">
        <v>28</v>
      </c>
      <c r="Q10" s="21" t="s">
        <v>71</v>
      </c>
      <c r="R10" s="2" t="s">
        <v>188</v>
      </c>
      <c r="S10" s="20">
        <v>1</v>
      </c>
      <c r="T10" s="1" t="s">
        <v>77</v>
      </c>
    </row>
    <row r="11" spans="1:20" ht="12.75">
      <c r="A11" s="20">
        <v>3</v>
      </c>
      <c r="B11" s="2" t="s">
        <v>37</v>
      </c>
      <c r="C11" s="75" t="s">
        <v>6</v>
      </c>
      <c r="E11" s="17" t="s">
        <v>64</v>
      </c>
      <c r="F11" s="80">
        <v>14</v>
      </c>
      <c r="G11" s="44">
        <v>0.14652777777777778</v>
      </c>
      <c r="H11" s="82">
        <v>134</v>
      </c>
      <c r="I11" s="126">
        <v>0.14027777777777778</v>
      </c>
      <c r="J11" s="21" t="s">
        <v>98</v>
      </c>
      <c r="K11" s="4" t="s">
        <v>99</v>
      </c>
      <c r="L11" s="21">
        <v>45</v>
      </c>
      <c r="M11" s="21">
        <v>192</v>
      </c>
      <c r="N11" s="4">
        <v>4</v>
      </c>
      <c r="O11" s="21">
        <v>16</v>
      </c>
      <c r="P11" s="21">
        <v>28</v>
      </c>
      <c r="Q11" s="21" t="s">
        <v>71</v>
      </c>
      <c r="R11" s="2" t="s">
        <v>189</v>
      </c>
      <c r="S11" s="20">
        <v>1</v>
      </c>
      <c r="T11" s="1" t="s">
        <v>78</v>
      </c>
    </row>
    <row r="12" spans="1:20" ht="12.75">
      <c r="A12" s="20">
        <v>4</v>
      </c>
      <c r="B12" s="2" t="s">
        <v>38</v>
      </c>
      <c r="E12" s="17" t="s">
        <v>79</v>
      </c>
      <c r="F12" s="80">
        <v>10</v>
      </c>
      <c r="G12" s="44">
        <v>0.11805555555555557</v>
      </c>
      <c r="H12" s="82">
        <v>100</v>
      </c>
      <c r="I12" s="126">
        <v>0.11597222222222221</v>
      </c>
      <c r="J12" s="21" t="s">
        <v>80</v>
      </c>
      <c r="K12" s="4" t="s">
        <v>97</v>
      </c>
      <c r="L12" s="21">
        <v>100</v>
      </c>
      <c r="M12" s="21">
        <v>252</v>
      </c>
      <c r="N12" s="4">
        <v>6</v>
      </c>
      <c r="O12" s="21">
        <v>18</v>
      </c>
      <c r="P12" s="21">
        <v>26</v>
      </c>
      <c r="Q12" s="21" t="s">
        <v>71</v>
      </c>
      <c r="R12" s="2" t="s">
        <v>189</v>
      </c>
      <c r="S12" s="20">
        <v>1</v>
      </c>
      <c r="T12" s="41" t="s">
        <v>81</v>
      </c>
    </row>
    <row r="13" spans="1:20" ht="12.75">
      <c r="A13" s="20">
        <v>5</v>
      </c>
      <c r="B13" s="2" t="s">
        <v>39</v>
      </c>
      <c r="E13" s="17" t="s">
        <v>64</v>
      </c>
      <c r="F13" s="80">
        <v>192</v>
      </c>
      <c r="G13" s="44">
        <v>0.22291666666666665</v>
      </c>
      <c r="H13" s="82">
        <v>150</v>
      </c>
      <c r="I13" s="126">
        <v>0.21736111111111112</v>
      </c>
      <c r="J13" s="21" t="s">
        <v>100</v>
      </c>
      <c r="K13" s="4" t="s">
        <v>82</v>
      </c>
      <c r="L13" s="21">
        <v>713</v>
      </c>
      <c r="M13" s="21">
        <v>777</v>
      </c>
      <c r="N13" s="4">
        <v>4</v>
      </c>
      <c r="O13" s="21">
        <v>17</v>
      </c>
      <c r="P13" s="21">
        <v>27</v>
      </c>
      <c r="Q13" s="21">
        <v>29</v>
      </c>
      <c r="R13" s="2" t="s">
        <v>83</v>
      </c>
      <c r="S13" s="20">
        <v>1</v>
      </c>
      <c r="T13" s="41" t="s">
        <v>101</v>
      </c>
    </row>
    <row r="14" spans="1:20" ht="12.75">
      <c r="A14" s="20">
        <v>6</v>
      </c>
      <c r="B14" s="2" t="s">
        <v>40</v>
      </c>
      <c r="E14" s="17" t="s">
        <v>84</v>
      </c>
      <c r="F14" s="80">
        <v>160</v>
      </c>
      <c r="G14" s="44">
        <v>0.12708333333333333</v>
      </c>
      <c r="H14" s="82">
        <v>92</v>
      </c>
      <c r="I14" s="126">
        <v>0.12152777777777778</v>
      </c>
      <c r="J14" s="21" t="s">
        <v>85</v>
      </c>
      <c r="K14" s="4" t="s">
        <v>102</v>
      </c>
      <c r="L14" s="21">
        <v>160</v>
      </c>
      <c r="M14" s="21">
        <v>30</v>
      </c>
      <c r="N14" s="4" t="s">
        <v>87</v>
      </c>
      <c r="O14" s="21" t="s">
        <v>71</v>
      </c>
      <c r="P14" s="21" t="s">
        <v>71</v>
      </c>
      <c r="Q14" s="21" t="s">
        <v>71</v>
      </c>
      <c r="R14" s="2" t="s">
        <v>65</v>
      </c>
      <c r="S14" s="20">
        <v>1</v>
      </c>
      <c r="T14" s="41" t="s">
        <v>95</v>
      </c>
    </row>
    <row r="15" spans="1:20" ht="12.75">
      <c r="A15" s="20">
        <v>7</v>
      </c>
      <c r="B15" s="2" t="s">
        <v>41</v>
      </c>
      <c r="E15" s="17" t="s">
        <v>86</v>
      </c>
      <c r="F15" s="80">
        <v>160</v>
      </c>
      <c r="G15" s="44"/>
      <c r="H15" s="82"/>
      <c r="I15" s="126"/>
      <c r="J15" s="21"/>
      <c r="K15" s="4"/>
      <c r="L15" s="21"/>
      <c r="M15" s="21"/>
      <c r="N15" s="4"/>
      <c r="P15" s="42"/>
      <c r="R15" s="2" t="s">
        <v>65</v>
      </c>
      <c r="S15" s="20"/>
      <c r="T15" s="41" t="s">
        <v>88</v>
      </c>
    </row>
    <row r="16" spans="1:20" ht="12.75">
      <c r="A16" s="20">
        <v>8</v>
      </c>
      <c r="B16" s="2" t="s">
        <v>42</v>
      </c>
      <c r="E16" s="17" t="s">
        <v>89</v>
      </c>
      <c r="F16" s="80">
        <v>136</v>
      </c>
      <c r="G16" s="44">
        <v>0.25277777777777777</v>
      </c>
      <c r="H16" s="82">
        <v>115</v>
      </c>
      <c r="I16" s="126">
        <v>0.18333333333333335</v>
      </c>
      <c r="J16" s="21" t="s">
        <v>90</v>
      </c>
      <c r="K16" s="4" t="s">
        <v>91</v>
      </c>
      <c r="L16" s="21">
        <v>171</v>
      </c>
      <c r="M16" s="21">
        <v>66</v>
      </c>
      <c r="N16" s="4">
        <v>4</v>
      </c>
      <c r="O16" s="21">
        <v>11</v>
      </c>
      <c r="P16" s="21">
        <v>34</v>
      </c>
      <c r="Q16" s="21">
        <v>16</v>
      </c>
      <c r="R16" s="2" t="s">
        <v>65</v>
      </c>
      <c r="S16" s="20">
        <v>1</v>
      </c>
      <c r="T16" s="41" t="s">
        <v>92</v>
      </c>
    </row>
    <row r="17" spans="1:20" ht="12.75">
      <c r="A17" s="20">
        <v>9</v>
      </c>
      <c r="B17" s="2" t="s">
        <v>43</v>
      </c>
      <c r="E17" s="17" t="s">
        <v>93</v>
      </c>
      <c r="F17" s="80">
        <v>130</v>
      </c>
      <c r="G17" s="44">
        <v>0.15</v>
      </c>
      <c r="H17" s="82">
        <v>109</v>
      </c>
      <c r="I17" s="126">
        <v>0.14722222222222223</v>
      </c>
      <c r="J17" s="21" t="s">
        <v>96</v>
      </c>
      <c r="K17" s="4">
        <v>45</v>
      </c>
      <c r="L17" s="21">
        <v>150</v>
      </c>
      <c r="M17" s="21">
        <v>145</v>
      </c>
      <c r="N17" s="4" t="s">
        <v>71</v>
      </c>
      <c r="O17" s="21">
        <v>15</v>
      </c>
      <c r="P17" s="21">
        <v>26</v>
      </c>
      <c r="Q17" s="21" t="s">
        <v>71</v>
      </c>
      <c r="R17" s="2" t="s">
        <v>65</v>
      </c>
      <c r="S17" s="20">
        <v>1</v>
      </c>
      <c r="T17" s="41" t="s">
        <v>94</v>
      </c>
    </row>
    <row r="18" spans="1:20" ht="12.75">
      <c r="A18" s="20">
        <v>10</v>
      </c>
      <c r="B18" s="2" t="s">
        <v>44</v>
      </c>
      <c r="E18" s="17" t="s">
        <v>103</v>
      </c>
      <c r="F18" s="80">
        <v>215</v>
      </c>
      <c r="G18" s="44">
        <v>0.07361111111111111</v>
      </c>
      <c r="H18" s="82">
        <v>18</v>
      </c>
      <c r="I18" s="126">
        <v>0.044444444444444446</v>
      </c>
      <c r="J18" s="21" t="s">
        <v>104</v>
      </c>
      <c r="K18" s="4" t="s">
        <v>105</v>
      </c>
      <c r="L18" s="21">
        <v>221</v>
      </c>
      <c r="M18" s="21">
        <v>117</v>
      </c>
      <c r="N18" s="4" t="s">
        <v>71</v>
      </c>
      <c r="O18" s="21">
        <v>22</v>
      </c>
      <c r="P18" s="21">
        <v>27</v>
      </c>
      <c r="Q18" s="21" t="s">
        <v>71</v>
      </c>
      <c r="R18" s="2" t="s">
        <v>65</v>
      </c>
      <c r="S18" s="20"/>
      <c r="T18" s="41" t="s">
        <v>106</v>
      </c>
    </row>
    <row r="19" spans="1:20" ht="12.75">
      <c r="A19" s="20">
        <v>11</v>
      </c>
      <c r="B19" s="2" t="s">
        <v>107</v>
      </c>
      <c r="E19" s="17" t="s">
        <v>108</v>
      </c>
      <c r="F19" s="80">
        <v>230</v>
      </c>
      <c r="G19" s="44"/>
      <c r="H19" s="82"/>
      <c r="I19" s="127"/>
      <c r="J19" s="42"/>
      <c r="K19" s="48"/>
      <c r="L19" s="21"/>
      <c r="M19" s="42"/>
      <c r="N19" s="4"/>
      <c r="R19" s="2" t="s">
        <v>65</v>
      </c>
      <c r="S19" s="20"/>
      <c r="T19" s="45" t="s">
        <v>181</v>
      </c>
    </row>
    <row r="20" spans="1:23" s="59" customFormat="1" ht="13.5" thickBot="1">
      <c r="A20" s="20"/>
      <c r="B20" s="2"/>
      <c r="C20" s="18"/>
      <c r="D20" s="70" t="s">
        <v>295</v>
      </c>
      <c r="E20" s="53"/>
      <c r="F20" s="54"/>
      <c r="G20" s="55"/>
      <c r="H20" s="83">
        <f>SUM(H9:H18)</f>
        <v>1004</v>
      </c>
      <c r="I20" s="128">
        <v>1.3770833333333332</v>
      </c>
      <c r="J20" s="129" t="s">
        <v>137</v>
      </c>
      <c r="K20" s="57"/>
      <c r="L20" s="83">
        <f>SUM(L9:L18)/9</f>
        <v>249</v>
      </c>
      <c r="M20" s="60">
        <f>SUM(M9:M18)</f>
        <v>2689</v>
      </c>
      <c r="N20" s="57"/>
      <c r="O20" s="98">
        <f>SUM(O9:O18)/8</f>
        <v>15.375</v>
      </c>
      <c r="P20" s="61">
        <f>SUM(P9:P18)/8</f>
        <v>27.5</v>
      </c>
      <c r="Q20" s="56"/>
      <c r="R20" s="52"/>
      <c r="S20" s="51"/>
      <c r="T20" s="58"/>
      <c r="W20" s="52"/>
    </row>
    <row r="21" spans="1:20" ht="13.5" thickTop="1">
      <c r="A21" s="20">
        <v>12</v>
      </c>
      <c r="B21" s="2" t="s">
        <v>110</v>
      </c>
      <c r="D21" s="100" t="s">
        <v>109</v>
      </c>
      <c r="E21" s="17" t="s">
        <v>64</v>
      </c>
      <c r="F21" s="3">
        <v>332</v>
      </c>
      <c r="G21" s="44">
        <v>0.13194444444444445</v>
      </c>
      <c r="H21" s="42">
        <v>57</v>
      </c>
      <c r="I21" s="126">
        <v>0.1125</v>
      </c>
      <c r="J21" s="21" t="s">
        <v>111</v>
      </c>
      <c r="K21" s="4" t="s">
        <v>112</v>
      </c>
      <c r="L21" s="21">
        <v>331</v>
      </c>
      <c r="M21" s="21">
        <v>217</v>
      </c>
      <c r="N21" s="4">
        <v>10</v>
      </c>
      <c r="O21" s="21">
        <v>18</v>
      </c>
      <c r="P21" s="21">
        <v>33</v>
      </c>
      <c r="Q21" s="21">
        <v>28</v>
      </c>
      <c r="R21" s="2" t="s">
        <v>65</v>
      </c>
      <c r="S21" s="20">
        <v>1</v>
      </c>
      <c r="T21" s="41" t="s">
        <v>114</v>
      </c>
    </row>
    <row r="22" spans="1:20" ht="12.75">
      <c r="A22" s="20">
        <v>13</v>
      </c>
      <c r="B22" s="2" t="s">
        <v>113</v>
      </c>
      <c r="E22" s="17" t="s">
        <v>64</v>
      </c>
      <c r="F22" s="3">
        <v>343</v>
      </c>
      <c r="G22" s="44">
        <v>0.23680555555555557</v>
      </c>
      <c r="H22" s="42">
        <v>89</v>
      </c>
      <c r="I22" s="126">
        <v>0.21805555555555556</v>
      </c>
      <c r="J22" s="21" t="s">
        <v>115</v>
      </c>
      <c r="K22" s="4" t="s">
        <v>116</v>
      </c>
      <c r="L22" s="21">
        <v>387</v>
      </c>
      <c r="M22" s="21">
        <v>399</v>
      </c>
      <c r="N22" s="4">
        <v>9</v>
      </c>
      <c r="O22" s="21">
        <v>9</v>
      </c>
      <c r="P22" s="21">
        <v>39</v>
      </c>
      <c r="Q22" s="21">
        <v>28</v>
      </c>
      <c r="R22" s="2" t="s">
        <v>190</v>
      </c>
      <c r="S22" s="20">
        <v>1</v>
      </c>
      <c r="T22" s="41" t="s">
        <v>117</v>
      </c>
    </row>
    <row r="23" spans="1:20" ht="12.75">
      <c r="A23" s="20">
        <v>14</v>
      </c>
      <c r="B23" s="2" t="s">
        <v>118</v>
      </c>
      <c r="E23" s="17" t="s">
        <v>119</v>
      </c>
      <c r="F23" s="3">
        <v>305</v>
      </c>
      <c r="G23" s="44">
        <v>0.22916666666666666</v>
      </c>
      <c r="H23" s="42">
        <v>98</v>
      </c>
      <c r="I23" s="126">
        <v>0.20972222222222223</v>
      </c>
      <c r="J23" s="21" t="s">
        <v>120</v>
      </c>
      <c r="K23" s="4" t="s">
        <v>121</v>
      </c>
      <c r="L23" s="21">
        <v>326</v>
      </c>
      <c r="M23" s="21">
        <v>61</v>
      </c>
      <c r="N23" s="4">
        <v>5</v>
      </c>
      <c r="O23" s="21">
        <v>13</v>
      </c>
      <c r="P23" s="21">
        <v>38</v>
      </c>
      <c r="Q23" s="21">
        <v>27</v>
      </c>
      <c r="R23" s="2" t="s">
        <v>190</v>
      </c>
      <c r="S23" s="20">
        <v>1</v>
      </c>
      <c r="T23" s="41" t="s">
        <v>122</v>
      </c>
    </row>
    <row r="24" spans="1:20" ht="12.75">
      <c r="A24" s="20">
        <v>15</v>
      </c>
      <c r="B24" s="2" t="s">
        <v>123</v>
      </c>
      <c r="E24" s="17" t="s">
        <v>64</v>
      </c>
      <c r="F24" s="3">
        <v>350</v>
      </c>
      <c r="G24" s="44">
        <v>0.3069444444444444</v>
      </c>
      <c r="H24" s="42">
        <v>80</v>
      </c>
      <c r="I24" s="126">
        <v>0.18819444444444444</v>
      </c>
      <c r="J24" s="21" t="s">
        <v>124</v>
      </c>
      <c r="K24" s="4" t="s">
        <v>125</v>
      </c>
      <c r="L24" s="21">
        <v>361</v>
      </c>
      <c r="M24" s="21">
        <v>192</v>
      </c>
      <c r="N24" s="4">
        <v>11</v>
      </c>
      <c r="O24" s="21">
        <v>11</v>
      </c>
      <c r="P24" s="21">
        <v>47</v>
      </c>
      <c r="Q24" s="21">
        <v>26</v>
      </c>
      <c r="R24" s="2" t="s">
        <v>126</v>
      </c>
      <c r="S24" s="20">
        <v>1</v>
      </c>
      <c r="T24" s="41" t="s">
        <v>127</v>
      </c>
    </row>
    <row r="25" spans="1:20" ht="12.75">
      <c r="A25" s="20">
        <v>16</v>
      </c>
      <c r="B25" s="2" t="s">
        <v>128</v>
      </c>
      <c r="E25" s="17" t="s">
        <v>129</v>
      </c>
      <c r="F25" s="3">
        <v>365</v>
      </c>
      <c r="G25" s="44">
        <v>0.40208333333333335</v>
      </c>
      <c r="H25" s="42">
        <v>97</v>
      </c>
      <c r="I25" s="126">
        <v>0.2555555555555556</v>
      </c>
      <c r="J25" s="21" t="s">
        <v>130</v>
      </c>
      <c r="K25" s="4" t="s">
        <v>131</v>
      </c>
      <c r="L25" s="21">
        <v>388</v>
      </c>
      <c r="M25" s="21">
        <v>91</v>
      </c>
      <c r="N25" s="4">
        <v>8</v>
      </c>
      <c r="O25" s="21">
        <v>15</v>
      </c>
      <c r="P25" s="21">
        <v>42</v>
      </c>
      <c r="Q25" s="21">
        <v>22</v>
      </c>
      <c r="R25" s="2" t="s">
        <v>132</v>
      </c>
      <c r="S25" s="20">
        <v>1</v>
      </c>
      <c r="T25" s="41" t="s">
        <v>133</v>
      </c>
    </row>
    <row r="26" spans="1:20" ht="12.75">
      <c r="A26" s="20">
        <v>17</v>
      </c>
      <c r="B26" s="2" t="s">
        <v>134</v>
      </c>
      <c r="E26" s="17" t="s">
        <v>86</v>
      </c>
      <c r="F26" s="3">
        <v>365</v>
      </c>
      <c r="H26" s="42"/>
      <c r="I26" s="126"/>
      <c r="J26" s="21"/>
      <c r="K26" s="4"/>
      <c r="L26" s="21"/>
      <c r="M26" s="21"/>
      <c r="N26" s="4"/>
      <c r="R26" s="2" t="s">
        <v>65</v>
      </c>
      <c r="S26" s="20"/>
      <c r="T26" s="45" t="s">
        <v>135</v>
      </c>
    </row>
    <row r="27" spans="1:20" ht="12.75">
      <c r="A27" s="20">
        <v>18</v>
      </c>
      <c r="B27" s="2" t="s">
        <v>136</v>
      </c>
      <c r="E27" s="17" t="s">
        <v>64</v>
      </c>
      <c r="F27" s="3">
        <v>396</v>
      </c>
      <c r="G27" s="44">
        <v>0.15625</v>
      </c>
      <c r="H27" s="42">
        <v>109</v>
      </c>
      <c r="I27" s="126">
        <v>0.15</v>
      </c>
      <c r="J27" s="21" t="s">
        <v>137</v>
      </c>
      <c r="K27" s="4" t="s">
        <v>138</v>
      </c>
      <c r="L27" s="21">
        <v>378</v>
      </c>
      <c r="M27" s="21">
        <v>66</v>
      </c>
      <c r="N27" s="4">
        <v>7</v>
      </c>
      <c r="O27" s="21">
        <v>12</v>
      </c>
      <c r="P27" s="21">
        <v>30</v>
      </c>
      <c r="Q27" s="21">
        <v>29</v>
      </c>
      <c r="R27" s="2" t="s">
        <v>191</v>
      </c>
      <c r="S27" s="20">
        <v>1</v>
      </c>
      <c r="T27" s="41" t="s">
        <v>139</v>
      </c>
    </row>
    <row r="28" spans="1:20" ht="12.75">
      <c r="A28" s="20">
        <v>19</v>
      </c>
      <c r="B28" s="2" t="s">
        <v>143</v>
      </c>
      <c r="E28" s="17" t="s">
        <v>64</v>
      </c>
      <c r="F28" s="3">
        <v>445</v>
      </c>
      <c r="G28" s="44">
        <v>0.24722222222222223</v>
      </c>
      <c r="H28" s="42">
        <v>111</v>
      </c>
      <c r="I28" s="126">
        <v>0.17777777777777778</v>
      </c>
      <c r="J28" s="21" t="s">
        <v>90</v>
      </c>
      <c r="K28" s="4" t="s">
        <v>144</v>
      </c>
      <c r="L28" s="21">
        <v>445</v>
      </c>
      <c r="M28" s="21">
        <v>152</v>
      </c>
      <c r="N28" s="4" t="s">
        <v>71</v>
      </c>
      <c r="O28" s="21">
        <v>10</v>
      </c>
      <c r="P28" s="21">
        <v>34</v>
      </c>
      <c r="Q28" s="21" t="s">
        <v>71</v>
      </c>
      <c r="R28" s="2" t="s">
        <v>65</v>
      </c>
      <c r="S28" s="20">
        <v>1</v>
      </c>
      <c r="T28" s="41" t="s">
        <v>145</v>
      </c>
    </row>
    <row r="29" spans="1:20" ht="12.75">
      <c r="A29" s="20">
        <v>20</v>
      </c>
      <c r="B29" s="2" t="s">
        <v>146</v>
      </c>
      <c r="E29" s="17" t="s">
        <v>64</v>
      </c>
      <c r="F29" s="3">
        <v>465</v>
      </c>
      <c r="G29" s="44">
        <v>0.1625</v>
      </c>
      <c r="H29" s="42">
        <v>129</v>
      </c>
      <c r="I29" s="126">
        <v>0.15138888888888888</v>
      </c>
      <c r="J29" s="21" t="s">
        <v>147</v>
      </c>
      <c r="K29" s="4" t="s">
        <v>148</v>
      </c>
      <c r="L29" s="21">
        <v>500</v>
      </c>
      <c r="M29" s="21">
        <v>145</v>
      </c>
      <c r="N29" s="4" t="s">
        <v>71</v>
      </c>
      <c r="O29" s="21">
        <v>12</v>
      </c>
      <c r="P29" s="21">
        <v>30</v>
      </c>
      <c r="Q29" s="21">
        <v>26</v>
      </c>
      <c r="R29" s="2" t="s">
        <v>192</v>
      </c>
      <c r="S29" s="20">
        <v>2</v>
      </c>
      <c r="T29" s="41" t="s">
        <v>149</v>
      </c>
    </row>
    <row r="30" spans="1:20" ht="12.75">
      <c r="A30" s="20">
        <v>21</v>
      </c>
      <c r="B30" s="2" t="s">
        <v>150</v>
      </c>
      <c r="E30" s="17" t="s">
        <v>64</v>
      </c>
      <c r="F30" s="3">
        <v>640</v>
      </c>
      <c r="G30" s="44">
        <v>0.21944444444444444</v>
      </c>
      <c r="H30" s="42">
        <v>128</v>
      </c>
      <c r="I30" s="126">
        <v>0.18819444444444444</v>
      </c>
      <c r="J30" s="21" t="s">
        <v>152</v>
      </c>
      <c r="K30" s="4" t="s">
        <v>151</v>
      </c>
      <c r="L30" s="21">
        <v>653</v>
      </c>
      <c r="M30" s="21">
        <v>177</v>
      </c>
      <c r="N30" s="4">
        <v>5</v>
      </c>
      <c r="O30" s="21">
        <v>11</v>
      </c>
      <c r="P30" s="21">
        <v>39</v>
      </c>
      <c r="Q30" s="21">
        <v>27</v>
      </c>
      <c r="R30" s="2" t="s">
        <v>157</v>
      </c>
      <c r="S30" s="20">
        <v>2</v>
      </c>
      <c r="T30" s="41" t="s">
        <v>153</v>
      </c>
    </row>
    <row r="31" spans="1:20" ht="12.75">
      <c r="A31" s="20">
        <v>22</v>
      </c>
      <c r="B31" s="2" t="s">
        <v>154</v>
      </c>
      <c r="E31" s="118" t="s">
        <v>619</v>
      </c>
      <c r="F31" s="3">
        <v>570</v>
      </c>
      <c r="G31" s="44">
        <v>0.1875</v>
      </c>
      <c r="H31" s="42">
        <v>60</v>
      </c>
      <c r="I31" s="126">
        <v>0.11597222222222221</v>
      </c>
      <c r="J31" s="21" t="s">
        <v>155</v>
      </c>
      <c r="K31" s="4" t="s">
        <v>156</v>
      </c>
      <c r="L31" s="21">
        <v>640</v>
      </c>
      <c r="M31" s="21">
        <v>60</v>
      </c>
      <c r="N31" s="4" t="s">
        <v>71</v>
      </c>
      <c r="O31" s="21">
        <v>17</v>
      </c>
      <c r="P31" s="21">
        <v>38</v>
      </c>
      <c r="Q31" s="21" t="s">
        <v>71</v>
      </c>
      <c r="R31" s="2" t="s">
        <v>192</v>
      </c>
      <c r="S31" s="20">
        <v>1</v>
      </c>
      <c r="T31" s="41" t="s">
        <v>158</v>
      </c>
    </row>
    <row r="32" spans="1:20" ht="12.75">
      <c r="A32" s="20">
        <v>23</v>
      </c>
      <c r="B32" s="2" t="s">
        <v>159</v>
      </c>
      <c r="E32" s="17" t="s">
        <v>86</v>
      </c>
      <c r="F32" s="3">
        <v>570</v>
      </c>
      <c r="H32" s="42"/>
      <c r="I32" s="126"/>
      <c r="J32" s="21"/>
      <c r="K32" s="4"/>
      <c r="L32" s="21"/>
      <c r="M32" s="21"/>
      <c r="N32" s="4"/>
      <c r="R32" s="2" t="s">
        <v>65</v>
      </c>
      <c r="S32" s="20"/>
      <c r="T32" s="45" t="s">
        <v>160</v>
      </c>
    </row>
    <row r="33" spans="1:23" s="59" customFormat="1" ht="13.5" thickBot="1">
      <c r="A33" s="51"/>
      <c r="B33" s="52"/>
      <c r="C33" s="91" t="s">
        <v>329</v>
      </c>
      <c r="D33" s="53"/>
      <c r="E33" s="53"/>
      <c r="F33" s="54"/>
      <c r="G33" s="51"/>
      <c r="H33" s="67">
        <f>SUM(H20:H32)</f>
        <v>1962</v>
      </c>
      <c r="I33" s="130">
        <f>SUM(I20:I32)</f>
        <v>3.1444444444444444</v>
      </c>
      <c r="J33" s="131" t="s">
        <v>162</v>
      </c>
      <c r="K33" s="57"/>
      <c r="L33" s="102">
        <f>1/19*(SUM(L9:L19)+SUM(L21:L32))</f>
        <v>350</v>
      </c>
      <c r="M33" s="67">
        <f>SUM(M20:M32)</f>
        <v>4249</v>
      </c>
      <c r="N33" s="57"/>
      <c r="O33" s="68">
        <f>1/18*(SUM(O9:O19)+SUM(O21:O32))</f>
        <v>13.944444444444443</v>
      </c>
      <c r="P33" s="68">
        <f>SUM(P19:P32)/11</f>
        <v>36.13636363636363</v>
      </c>
      <c r="Q33" s="56"/>
      <c r="R33" s="52"/>
      <c r="S33" s="51"/>
      <c r="W33" s="52"/>
    </row>
    <row r="34" spans="1:20" ht="13.5" thickTop="1">
      <c r="A34" s="20">
        <v>24</v>
      </c>
      <c r="B34" s="2" t="s">
        <v>161</v>
      </c>
      <c r="C34" s="99" t="s">
        <v>449</v>
      </c>
      <c r="E34" s="17" t="s">
        <v>164</v>
      </c>
      <c r="F34" s="3">
        <v>600</v>
      </c>
      <c r="G34" s="44">
        <v>0.26319444444444445</v>
      </c>
      <c r="H34" s="42">
        <v>143</v>
      </c>
      <c r="I34" s="126">
        <v>0.2298611111111111</v>
      </c>
      <c r="J34" s="21" t="s">
        <v>162</v>
      </c>
      <c r="K34" s="4" t="s">
        <v>163</v>
      </c>
      <c r="L34" s="21">
        <v>640</v>
      </c>
      <c r="M34" s="21">
        <v>64</v>
      </c>
      <c r="N34" s="4" t="s">
        <v>71</v>
      </c>
      <c r="O34" s="21">
        <v>14</v>
      </c>
      <c r="P34" s="21">
        <v>38</v>
      </c>
      <c r="Q34" s="21" t="s">
        <v>71</v>
      </c>
      <c r="R34" s="2" t="s">
        <v>65</v>
      </c>
      <c r="S34" s="20">
        <v>2</v>
      </c>
      <c r="T34" s="41" t="s">
        <v>165</v>
      </c>
    </row>
    <row r="35" spans="1:20" ht="12.75">
      <c r="A35" s="20">
        <v>25</v>
      </c>
      <c r="B35" s="2" t="s">
        <v>166</v>
      </c>
      <c r="C35" s="75" t="s">
        <v>176</v>
      </c>
      <c r="E35" s="17" t="s">
        <v>64</v>
      </c>
      <c r="F35" s="3">
        <v>665</v>
      </c>
      <c r="G35" s="44">
        <v>0.2576388888888889</v>
      </c>
      <c r="H35" s="42">
        <v>150</v>
      </c>
      <c r="I35" s="126">
        <v>0.22847222222222222</v>
      </c>
      <c r="J35" s="21" t="s">
        <v>167</v>
      </c>
      <c r="K35" s="4" t="s">
        <v>97</v>
      </c>
      <c r="L35" s="21">
        <v>665</v>
      </c>
      <c r="M35" s="21">
        <v>134</v>
      </c>
      <c r="N35" s="4" t="s">
        <v>71</v>
      </c>
      <c r="O35" s="21">
        <v>15</v>
      </c>
      <c r="P35" s="21">
        <v>42</v>
      </c>
      <c r="Q35" s="21" t="s">
        <v>71</v>
      </c>
      <c r="R35" s="2" t="s">
        <v>170</v>
      </c>
      <c r="S35" s="20">
        <v>2</v>
      </c>
      <c r="T35" s="41" t="s">
        <v>168</v>
      </c>
    </row>
    <row r="36" spans="1:20" ht="12.75">
      <c r="A36" s="20">
        <v>26</v>
      </c>
      <c r="B36" s="2" t="s">
        <v>169</v>
      </c>
      <c r="C36" s="75" t="s">
        <v>175</v>
      </c>
      <c r="E36" s="17" t="s">
        <v>64</v>
      </c>
      <c r="F36" s="3">
        <v>855</v>
      </c>
      <c r="G36" s="44">
        <v>0.32916666666666666</v>
      </c>
      <c r="H36" s="42">
        <v>145</v>
      </c>
      <c r="I36" s="126">
        <v>0.25625</v>
      </c>
      <c r="J36" s="21" t="s">
        <v>171</v>
      </c>
      <c r="K36" s="4" t="s">
        <v>172</v>
      </c>
      <c r="L36" s="21">
        <v>873</v>
      </c>
      <c r="M36" s="21">
        <v>255</v>
      </c>
      <c r="N36" s="4">
        <v>5</v>
      </c>
      <c r="O36" s="21">
        <v>20</v>
      </c>
      <c r="P36" s="21">
        <v>48</v>
      </c>
      <c r="Q36" s="21">
        <v>26</v>
      </c>
      <c r="R36" s="2" t="s">
        <v>186</v>
      </c>
      <c r="S36" s="20">
        <v>2</v>
      </c>
      <c r="T36" s="41" t="s">
        <v>173</v>
      </c>
    </row>
    <row r="37" spans="1:20" ht="12.75">
      <c r="A37" s="20">
        <v>27</v>
      </c>
      <c r="B37" s="2" t="s">
        <v>174</v>
      </c>
      <c r="E37" s="17" t="s">
        <v>177</v>
      </c>
      <c r="F37" s="3">
        <v>950</v>
      </c>
      <c r="G37" s="44">
        <v>0.3375</v>
      </c>
      <c r="H37" s="42">
        <v>143</v>
      </c>
      <c r="I37" s="126">
        <v>0.2354166666666667</v>
      </c>
      <c r="J37" s="21" t="s">
        <v>62</v>
      </c>
      <c r="K37" s="4" t="s">
        <v>156</v>
      </c>
      <c r="L37" s="21">
        <v>1009</v>
      </c>
      <c r="M37" s="21">
        <v>433</v>
      </c>
      <c r="N37" s="4">
        <v>7</v>
      </c>
      <c r="O37" s="21">
        <v>21</v>
      </c>
      <c r="P37" s="21">
        <v>51</v>
      </c>
      <c r="Q37" s="21">
        <v>31</v>
      </c>
      <c r="R37" s="2" t="s">
        <v>187</v>
      </c>
      <c r="S37" s="20">
        <v>1</v>
      </c>
      <c r="T37" s="41" t="s">
        <v>178</v>
      </c>
    </row>
    <row r="38" spans="1:23" s="59" customFormat="1" ht="13.5" thickBot="1">
      <c r="A38" s="20"/>
      <c r="B38" s="2"/>
      <c r="C38" s="18"/>
      <c r="D38" s="77" t="s">
        <v>296</v>
      </c>
      <c r="E38" s="53"/>
      <c r="F38" s="54"/>
      <c r="G38" s="55"/>
      <c r="H38" s="60">
        <f>SUM(H21:H32)+SUM(H34:H37)</f>
        <v>1539</v>
      </c>
      <c r="I38" s="129">
        <f>SUM(I21:I32)+SUM(I34:I37)</f>
        <v>2.717361111111111</v>
      </c>
      <c r="J38" s="132" t="s">
        <v>171</v>
      </c>
      <c r="K38" s="57"/>
      <c r="L38" s="103">
        <f>1/14*(SUM(L21:L32)+SUM(L34:L37))</f>
        <v>542.5714285714286</v>
      </c>
      <c r="M38" s="60">
        <f>SUM(M21:M32)+SUM(M34:M37)</f>
        <v>2446</v>
      </c>
      <c r="N38" s="57"/>
      <c r="O38" s="108">
        <f>1/14*(SUM(O21:O32)+SUM(O34:O37))</f>
        <v>14.142857142857142</v>
      </c>
      <c r="P38" s="61">
        <f>SUM(P33:P37)/5</f>
        <v>43.027272727272724</v>
      </c>
      <c r="Q38" s="56"/>
      <c r="R38" s="52"/>
      <c r="S38" s="51"/>
      <c r="T38" s="58"/>
      <c r="W38" s="52"/>
    </row>
    <row r="39" spans="1:20" ht="13.5" thickTop="1">
      <c r="A39" s="20">
        <v>28</v>
      </c>
      <c r="B39" s="2" t="s">
        <v>179</v>
      </c>
      <c r="D39" s="100" t="s">
        <v>180</v>
      </c>
      <c r="E39" s="17" t="s">
        <v>64</v>
      </c>
      <c r="F39" s="80">
        <v>1450</v>
      </c>
      <c r="G39" s="44">
        <v>0.31527777777777777</v>
      </c>
      <c r="H39" s="42">
        <v>97</v>
      </c>
      <c r="I39" s="126">
        <v>0.2513888888888889</v>
      </c>
      <c r="J39" s="21" t="s">
        <v>182</v>
      </c>
      <c r="K39" s="4" t="s">
        <v>183</v>
      </c>
      <c r="L39" s="21">
        <v>1457</v>
      </c>
      <c r="M39" s="21">
        <v>1000</v>
      </c>
      <c r="N39" s="4">
        <v>13</v>
      </c>
      <c r="O39" s="21">
        <v>20</v>
      </c>
      <c r="P39" s="21">
        <v>45</v>
      </c>
      <c r="Q39" s="21">
        <v>30</v>
      </c>
      <c r="R39" s="2" t="s">
        <v>185</v>
      </c>
      <c r="S39" s="20">
        <v>1</v>
      </c>
      <c r="T39" s="41" t="s">
        <v>184</v>
      </c>
    </row>
    <row r="40" spans="1:20" ht="12.75">
      <c r="A40" s="20">
        <v>29</v>
      </c>
      <c r="B40" s="2" t="s">
        <v>198</v>
      </c>
      <c r="E40" s="17" t="s">
        <v>193</v>
      </c>
      <c r="F40" s="80">
        <v>2490</v>
      </c>
      <c r="G40" s="44">
        <v>0.3951388888888889</v>
      </c>
      <c r="H40" s="42">
        <v>105</v>
      </c>
      <c r="I40" s="126">
        <v>0.3138888888888889</v>
      </c>
      <c r="J40" s="21" t="s">
        <v>194</v>
      </c>
      <c r="K40" s="4" t="s">
        <v>195</v>
      </c>
      <c r="L40" s="21">
        <v>2490</v>
      </c>
      <c r="M40" s="21">
        <v>2336</v>
      </c>
      <c r="N40" s="111">
        <v>19</v>
      </c>
      <c r="O40" s="21">
        <v>23</v>
      </c>
      <c r="P40" s="21">
        <v>47</v>
      </c>
      <c r="Q40" s="21" t="s">
        <v>71</v>
      </c>
      <c r="R40" s="2" t="s">
        <v>196</v>
      </c>
      <c r="S40" s="20">
        <v>1</v>
      </c>
      <c r="T40" s="41" t="s">
        <v>197</v>
      </c>
    </row>
    <row r="41" spans="1:20" ht="12.75">
      <c r="A41" s="20">
        <v>30</v>
      </c>
      <c r="B41" s="2" t="s">
        <v>199</v>
      </c>
      <c r="E41" s="17" t="s">
        <v>86</v>
      </c>
      <c r="F41" s="80">
        <v>2490</v>
      </c>
      <c r="G41" s="86"/>
      <c r="H41" s="42"/>
      <c r="I41" s="126"/>
      <c r="J41" s="21"/>
      <c r="K41" s="4"/>
      <c r="L41" s="21"/>
      <c r="M41" s="21"/>
      <c r="N41" s="111"/>
      <c r="R41" s="2" t="s">
        <v>65</v>
      </c>
      <c r="S41" s="20"/>
      <c r="T41" s="45" t="s">
        <v>202</v>
      </c>
    </row>
    <row r="42" spans="1:20" ht="12.75">
      <c r="A42" s="20">
        <v>31</v>
      </c>
      <c r="B42" s="2" t="s">
        <v>200</v>
      </c>
      <c r="E42" s="17" t="s">
        <v>86</v>
      </c>
      <c r="F42" s="80">
        <v>2480</v>
      </c>
      <c r="G42" s="86"/>
      <c r="H42" s="42"/>
      <c r="I42" s="126"/>
      <c r="J42" s="21"/>
      <c r="K42" s="4"/>
      <c r="L42" s="21"/>
      <c r="M42" s="21"/>
      <c r="N42" s="111"/>
      <c r="R42" s="2" t="s">
        <v>65</v>
      </c>
      <c r="S42" s="20"/>
      <c r="T42" s="45" t="s">
        <v>203</v>
      </c>
    </row>
    <row r="43" spans="1:20" ht="12.75">
      <c r="A43" s="20">
        <v>32</v>
      </c>
      <c r="B43" s="2" t="s">
        <v>201</v>
      </c>
      <c r="E43" s="17" t="s">
        <v>204</v>
      </c>
      <c r="F43" s="80">
        <v>1972</v>
      </c>
      <c r="G43" s="44">
        <v>0.19583333333333333</v>
      </c>
      <c r="H43" s="42">
        <v>115</v>
      </c>
      <c r="I43" s="126">
        <v>0.17708333333333334</v>
      </c>
      <c r="J43" s="21" t="s">
        <v>205</v>
      </c>
      <c r="K43" s="4" t="s">
        <v>206</v>
      </c>
      <c r="L43" s="21">
        <v>2480</v>
      </c>
      <c r="M43" s="42">
        <v>868</v>
      </c>
      <c r="N43" s="4">
        <v>11</v>
      </c>
      <c r="O43" s="21">
        <v>17</v>
      </c>
      <c r="P43" s="21">
        <v>38</v>
      </c>
      <c r="Q43" s="21">
        <v>33</v>
      </c>
      <c r="R43" s="63" t="s">
        <v>207</v>
      </c>
      <c r="S43" s="20">
        <v>1</v>
      </c>
      <c r="T43" s="64" t="s">
        <v>208</v>
      </c>
    </row>
    <row r="44" spans="1:20" ht="12.75">
      <c r="A44" s="20">
        <v>33</v>
      </c>
      <c r="B44" s="2" t="s">
        <v>209</v>
      </c>
      <c r="E44" s="17" t="s">
        <v>210</v>
      </c>
      <c r="F44" s="80">
        <v>1956</v>
      </c>
      <c r="G44" s="44">
        <v>0.0875</v>
      </c>
      <c r="H44" s="42">
        <v>60</v>
      </c>
      <c r="I44" s="126">
        <v>0.08402777777777777</v>
      </c>
      <c r="J44" s="21" t="s">
        <v>211</v>
      </c>
      <c r="K44" s="4" t="s">
        <v>212</v>
      </c>
      <c r="L44" s="21">
        <v>2080</v>
      </c>
      <c r="M44" s="42">
        <v>387</v>
      </c>
      <c r="N44" s="4">
        <v>9</v>
      </c>
      <c r="O44" s="21">
        <v>16</v>
      </c>
      <c r="P44" s="21">
        <v>27</v>
      </c>
      <c r="Q44" s="21">
        <v>30</v>
      </c>
      <c r="R44" s="63" t="s">
        <v>207</v>
      </c>
      <c r="S44" s="20">
        <v>1</v>
      </c>
      <c r="T44" s="64" t="s">
        <v>214</v>
      </c>
    </row>
    <row r="45" spans="1:20" ht="12.75">
      <c r="A45" s="20">
        <v>34</v>
      </c>
      <c r="B45" s="2" t="s">
        <v>213</v>
      </c>
      <c r="E45" s="17" t="s">
        <v>86</v>
      </c>
      <c r="F45" s="80">
        <v>1956</v>
      </c>
      <c r="G45" s="44"/>
      <c r="H45" s="42"/>
      <c r="I45" s="126"/>
      <c r="J45" s="21"/>
      <c r="K45" s="4"/>
      <c r="L45" s="21"/>
      <c r="M45" s="42"/>
      <c r="N45" s="4"/>
      <c r="R45" s="63"/>
      <c r="S45" s="20">
        <v>3</v>
      </c>
      <c r="T45" s="64" t="s">
        <v>215</v>
      </c>
    </row>
    <row r="46" spans="1:20" ht="12.75">
      <c r="A46" s="20">
        <v>35</v>
      </c>
      <c r="B46" s="2" t="s">
        <v>216</v>
      </c>
      <c r="E46" s="17" t="s">
        <v>204</v>
      </c>
      <c r="F46" s="80">
        <v>2165</v>
      </c>
      <c r="G46" s="44">
        <v>0.29444444444444445</v>
      </c>
      <c r="H46" s="42">
        <v>161</v>
      </c>
      <c r="I46" s="126">
        <v>0.2736111111111111</v>
      </c>
      <c r="J46" s="21" t="s">
        <v>217</v>
      </c>
      <c r="K46" s="4" t="s">
        <v>218</v>
      </c>
      <c r="L46" s="21">
        <v>2722</v>
      </c>
      <c r="M46" s="42">
        <v>1415</v>
      </c>
      <c r="N46" s="4">
        <v>13</v>
      </c>
      <c r="O46" s="21">
        <v>17</v>
      </c>
      <c r="P46" s="21">
        <v>35</v>
      </c>
      <c r="Q46" s="21">
        <v>24</v>
      </c>
      <c r="R46" s="63" t="s">
        <v>207</v>
      </c>
      <c r="S46" s="20">
        <v>2</v>
      </c>
      <c r="T46" s="64" t="s">
        <v>219</v>
      </c>
    </row>
    <row r="47" spans="1:20" ht="12.75">
      <c r="A47" s="20">
        <v>36</v>
      </c>
      <c r="B47" s="2" t="s">
        <v>220</v>
      </c>
      <c r="E47" s="17" t="s">
        <v>204</v>
      </c>
      <c r="F47" s="80">
        <v>2547</v>
      </c>
      <c r="G47" s="44">
        <v>0.33055555555555555</v>
      </c>
      <c r="H47" s="42">
        <v>149</v>
      </c>
      <c r="I47" s="126">
        <v>0.2972222222222222</v>
      </c>
      <c r="J47" s="21" t="s">
        <v>221</v>
      </c>
      <c r="K47" s="4" t="s">
        <v>222</v>
      </c>
      <c r="L47" s="21">
        <v>2673</v>
      </c>
      <c r="M47" s="42">
        <v>2031</v>
      </c>
      <c r="N47" s="4">
        <v>17</v>
      </c>
      <c r="O47" s="21">
        <v>16</v>
      </c>
      <c r="P47" s="21">
        <v>34</v>
      </c>
      <c r="Q47" s="21">
        <v>29</v>
      </c>
      <c r="R47" s="63" t="s">
        <v>228</v>
      </c>
      <c r="S47" s="20">
        <v>2</v>
      </c>
      <c r="T47" s="64" t="s">
        <v>223</v>
      </c>
    </row>
    <row r="48" spans="1:20" ht="12.75">
      <c r="A48" s="20">
        <v>37</v>
      </c>
      <c r="B48" s="2" t="s">
        <v>224</v>
      </c>
      <c r="E48" s="17" t="s">
        <v>225</v>
      </c>
      <c r="F48" s="80">
        <v>2610</v>
      </c>
      <c r="G48" s="44">
        <v>0.21875</v>
      </c>
      <c r="H48" s="42">
        <v>53</v>
      </c>
      <c r="I48" s="126">
        <v>0.17430555555555557</v>
      </c>
      <c r="J48" s="21" t="s">
        <v>226</v>
      </c>
      <c r="K48" s="4" t="s">
        <v>227</v>
      </c>
      <c r="L48" s="21">
        <v>2610</v>
      </c>
      <c r="M48" s="42">
        <v>1543</v>
      </c>
      <c r="N48" s="4">
        <v>17</v>
      </c>
      <c r="O48" s="21">
        <v>14</v>
      </c>
      <c r="P48" s="21">
        <v>39</v>
      </c>
      <c r="Q48" s="21">
        <v>20</v>
      </c>
      <c r="R48" s="63" t="s">
        <v>265</v>
      </c>
      <c r="S48" s="20">
        <v>2</v>
      </c>
      <c r="T48" s="64" t="s">
        <v>229</v>
      </c>
    </row>
    <row r="49" spans="1:20" ht="12.75">
      <c r="A49" s="20">
        <v>38</v>
      </c>
      <c r="B49" s="2" t="s">
        <v>230</v>
      </c>
      <c r="E49" s="17" t="s">
        <v>231</v>
      </c>
      <c r="F49" s="80">
        <v>2660</v>
      </c>
      <c r="G49" s="44">
        <v>0.17777777777777778</v>
      </c>
      <c r="H49" s="42">
        <v>87</v>
      </c>
      <c r="I49" s="126">
        <v>0.16111111111111112</v>
      </c>
      <c r="J49" s="21" t="s">
        <v>232</v>
      </c>
      <c r="K49" s="4" t="s">
        <v>233</v>
      </c>
      <c r="L49" s="21">
        <v>3188</v>
      </c>
      <c r="M49" s="42">
        <v>971</v>
      </c>
      <c r="N49" s="4">
        <v>14</v>
      </c>
      <c r="O49" s="21">
        <v>14</v>
      </c>
      <c r="P49" s="21">
        <v>29</v>
      </c>
      <c r="Q49" s="21">
        <v>26</v>
      </c>
      <c r="R49" s="63" t="s">
        <v>234</v>
      </c>
      <c r="S49" s="20">
        <v>2</v>
      </c>
      <c r="T49" s="64" t="s">
        <v>235</v>
      </c>
    </row>
    <row r="50" spans="1:20" ht="12.75">
      <c r="A50" s="20">
        <v>39</v>
      </c>
      <c r="B50" s="2" t="s">
        <v>236</v>
      </c>
      <c r="E50" s="118" t="s">
        <v>620</v>
      </c>
      <c r="F50" s="80">
        <v>2447</v>
      </c>
      <c r="G50" s="44">
        <v>0.30972222222222223</v>
      </c>
      <c r="H50" s="42">
        <v>103</v>
      </c>
      <c r="I50" s="126">
        <v>0.22430555555555556</v>
      </c>
      <c r="J50" s="21" t="s">
        <v>238</v>
      </c>
      <c r="K50" s="4" t="s">
        <v>218</v>
      </c>
      <c r="L50" s="21">
        <v>2954</v>
      </c>
      <c r="M50" s="42">
        <v>1133</v>
      </c>
      <c r="N50" s="4">
        <v>14</v>
      </c>
      <c r="O50" s="21">
        <v>13</v>
      </c>
      <c r="P50" s="21">
        <v>34</v>
      </c>
      <c r="Q50" s="21" t="s">
        <v>71</v>
      </c>
      <c r="R50" s="63" t="s">
        <v>65</v>
      </c>
      <c r="S50" s="20">
        <v>1</v>
      </c>
      <c r="T50" s="64" t="s">
        <v>237</v>
      </c>
    </row>
    <row r="51" spans="1:20" ht="12.75">
      <c r="A51" s="20">
        <v>40</v>
      </c>
      <c r="B51" s="2" t="s">
        <v>239</v>
      </c>
      <c r="E51" s="17" t="s">
        <v>86</v>
      </c>
      <c r="F51" s="80">
        <v>2447</v>
      </c>
      <c r="G51" s="44"/>
      <c r="H51" s="42"/>
      <c r="I51" s="126"/>
      <c r="J51" s="21"/>
      <c r="K51" s="4"/>
      <c r="L51" s="21"/>
      <c r="M51" s="42"/>
      <c r="N51" s="4"/>
      <c r="R51" s="63" t="s">
        <v>65</v>
      </c>
      <c r="S51" s="20"/>
      <c r="T51" s="64" t="s">
        <v>240</v>
      </c>
    </row>
    <row r="52" spans="1:23" ht="13.5" thickBot="1">
      <c r="A52" s="51"/>
      <c r="B52" s="52"/>
      <c r="C52" s="91" t="s">
        <v>330</v>
      </c>
      <c r="D52" s="53"/>
      <c r="E52" s="53"/>
      <c r="F52" s="81"/>
      <c r="G52" s="51"/>
      <c r="H52" s="67">
        <f>SUM(H34:H37)+SUM(H39:H51)</f>
        <v>1511</v>
      </c>
      <c r="I52" s="130">
        <f>SUM(I34:I37)+SUM(I39:I51)</f>
        <v>2.9069444444444446</v>
      </c>
      <c r="J52" s="131" t="s">
        <v>626</v>
      </c>
      <c r="K52" s="57"/>
      <c r="L52" s="104">
        <f>1/13*(SUM(L34:L37)+SUM(L39:L51))</f>
        <v>1987.769230769231</v>
      </c>
      <c r="M52" s="67">
        <f>SUM(M34:M37)+SUM(M39:M51)</f>
        <v>12570</v>
      </c>
      <c r="N52" s="57"/>
      <c r="O52" s="109">
        <f>1/13*(SUM(O34:O37)+SUM(O39:O51))</f>
        <v>16.923076923076923</v>
      </c>
      <c r="P52" s="69">
        <f>1/13*(SUM(P34:P37)+SUM(P39:P51))</f>
        <v>39</v>
      </c>
      <c r="Q52" s="56"/>
      <c r="R52" s="65"/>
      <c r="S52" s="51"/>
      <c r="T52" s="66"/>
      <c r="U52" s="59"/>
      <c r="V52" s="59"/>
      <c r="W52" s="52"/>
    </row>
    <row r="53" spans="1:20" ht="13.5" thickTop="1">
      <c r="A53" s="20">
        <v>41</v>
      </c>
      <c r="B53" s="2" t="s">
        <v>241</v>
      </c>
      <c r="C53" s="99" t="s">
        <v>448</v>
      </c>
      <c r="E53" s="17" t="s">
        <v>242</v>
      </c>
      <c r="F53" s="80">
        <v>1785</v>
      </c>
      <c r="G53" s="44">
        <v>0.15277777777777776</v>
      </c>
      <c r="H53" s="42">
        <v>97</v>
      </c>
      <c r="I53" s="126">
        <v>0.13402777777777777</v>
      </c>
      <c r="J53" s="21" t="s">
        <v>244</v>
      </c>
      <c r="K53" s="4" t="s">
        <v>243</v>
      </c>
      <c r="L53" s="21">
        <v>2447</v>
      </c>
      <c r="M53" s="42">
        <v>208</v>
      </c>
      <c r="N53" s="4">
        <v>8</v>
      </c>
      <c r="O53" s="21">
        <v>22</v>
      </c>
      <c r="P53" s="21">
        <v>36</v>
      </c>
      <c r="Q53" s="21">
        <v>30</v>
      </c>
      <c r="R53" s="63" t="s">
        <v>65</v>
      </c>
      <c r="S53" s="20">
        <v>1</v>
      </c>
      <c r="T53" s="64" t="s">
        <v>245</v>
      </c>
    </row>
    <row r="54" spans="1:20" ht="12.75">
      <c r="A54" s="20">
        <v>42</v>
      </c>
      <c r="B54" s="2" t="s">
        <v>246</v>
      </c>
      <c r="C54" s="75" t="s">
        <v>279</v>
      </c>
      <c r="E54" s="17" t="s">
        <v>247</v>
      </c>
      <c r="F54" s="80">
        <v>1813</v>
      </c>
      <c r="G54" s="44">
        <v>0.12916666666666668</v>
      </c>
      <c r="H54" s="42">
        <v>107</v>
      </c>
      <c r="I54" s="126">
        <v>0.1277777777777778</v>
      </c>
      <c r="J54" s="21" t="s">
        <v>248</v>
      </c>
      <c r="K54" s="4" t="s">
        <v>249</v>
      </c>
      <c r="L54" s="21">
        <v>1887</v>
      </c>
      <c r="M54" s="42">
        <v>203</v>
      </c>
      <c r="N54" s="4">
        <v>6</v>
      </c>
      <c r="O54" s="21">
        <v>21</v>
      </c>
      <c r="P54" s="21">
        <v>34</v>
      </c>
      <c r="Q54" s="21">
        <v>28</v>
      </c>
      <c r="R54" s="63" t="s">
        <v>65</v>
      </c>
      <c r="S54" s="20">
        <v>1</v>
      </c>
      <c r="T54" s="64" t="s">
        <v>250</v>
      </c>
    </row>
    <row r="55" spans="1:20" ht="12.75">
      <c r="A55" s="20">
        <v>43</v>
      </c>
      <c r="B55" s="2" t="s">
        <v>251</v>
      </c>
      <c r="C55" s="75" t="s">
        <v>280</v>
      </c>
      <c r="E55" s="17" t="s">
        <v>204</v>
      </c>
      <c r="F55" s="80">
        <v>1752</v>
      </c>
      <c r="G55" s="44">
        <v>0.22430555555555556</v>
      </c>
      <c r="H55" s="42">
        <v>128</v>
      </c>
      <c r="I55" s="126">
        <v>0.2152777777777778</v>
      </c>
      <c r="J55" s="21" t="s">
        <v>253</v>
      </c>
      <c r="K55" s="4" t="s">
        <v>252</v>
      </c>
      <c r="L55" s="21">
        <v>1914</v>
      </c>
      <c r="M55" s="42">
        <v>1091</v>
      </c>
      <c r="N55" s="4">
        <v>11</v>
      </c>
      <c r="O55" s="21">
        <v>22</v>
      </c>
      <c r="P55" s="21">
        <v>39</v>
      </c>
      <c r="Q55" s="21">
        <v>31</v>
      </c>
      <c r="R55" s="63" t="s">
        <v>65</v>
      </c>
      <c r="S55" s="20">
        <v>2</v>
      </c>
      <c r="T55" s="64" t="s">
        <v>254</v>
      </c>
    </row>
    <row r="56" spans="1:20" ht="12.75">
      <c r="A56" s="20">
        <v>44</v>
      </c>
      <c r="B56" s="2" t="s">
        <v>255</v>
      </c>
      <c r="E56" s="17" t="s">
        <v>204</v>
      </c>
      <c r="F56" s="80">
        <v>2226</v>
      </c>
      <c r="G56" s="44">
        <v>0.2611111111111111</v>
      </c>
      <c r="H56" s="42">
        <v>105</v>
      </c>
      <c r="I56" s="126">
        <v>0.23958333333333334</v>
      </c>
      <c r="J56" s="21" t="s">
        <v>257</v>
      </c>
      <c r="K56" s="4" t="s">
        <v>256</v>
      </c>
      <c r="L56" s="21">
        <v>2461</v>
      </c>
      <c r="M56" s="42">
        <v>1575</v>
      </c>
      <c r="N56" s="4">
        <v>15</v>
      </c>
      <c r="O56" s="21" t="s">
        <v>71</v>
      </c>
      <c r="P56" s="21">
        <v>40</v>
      </c>
      <c r="Q56" s="21">
        <v>29</v>
      </c>
      <c r="R56" s="63" t="s">
        <v>258</v>
      </c>
      <c r="S56" s="20">
        <v>2</v>
      </c>
      <c r="T56" s="64" t="s">
        <v>259</v>
      </c>
    </row>
    <row r="57" spans="1:20" ht="12.75">
      <c r="A57" s="20">
        <v>45</v>
      </c>
      <c r="B57" s="2" t="s">
        <v>260</v>
      </c>
      <c r="E57" s="17" t="s">
        <v>261</v>
      </c>
      <c r="F57" s="80">
        <v>1585</v>
      </c>
      <c r="G57" s="44">
        <v>0.2263888888888889</v>
      </c>
      <c r="H57" s="42">
        <v>121</v>
      </c>
      <c r="I57" s="126">
        <v>0.2152777777777778</v>
      </c>
      <c r="J57" s="21" t="s">
        <v>262</v>
      </c>
      <c r="K57" s="4" t="s">
        <v>263</v>
      </c>
      <c r="L57" s="21">
        <v>2253</v>
      </c>
      <c r="M57" s="42">
        <v>1227</v>
      </c>
      <c r="N57" s="4">
        <v>11</v>
      </c>
      <c r="O57" s="21">
        <v>16</v>
      </c>
      <c r="P57" s="21">
        <v>40</v>
      </c>
      <c r="Q57" s="21" t="s">
        <v>264</v>
      </c>
      <c r="R57" s="63" t="s">
        <v>65</v>
      </c>
      <c r="S57" s="20">
        <v>1</v>
      </c>
      <c r="T57" s="64" t="s">
        <v>266</v>
      </c>
    </row>
    <row r="58" spans="1:20" ht="12.75">
      <c r="A58" s="20">
        <v>46</v>
      </c>
      <c r="B58" s="2" t="s">
        <v>267</v>
      </c>
      <c r="E58" s="17" t="s">
        <v>86</v>
      </c>
      <c r="F58" s="80">
        <v>1585</v>
      </c>
      <c r="G58" s="86"/>
      <c r="H58" s="42"/>
      <c r="I58" s="126"/>
      <c r="J58" s="21"/>
      <c r="K58" s="4"/>
      <c r="L58" s="21"/>
      <c r="M58" s="42"/>
      <c r="N58" s="111"/>
      <c r="R58" s="2" t="s">
        <v>65</v>
      </c>
      <c r="T58" s="45" t="s">
        <v>268</v>
      </c>
    </row>
    <row r="59" spans="1:20" ht="12.75">
      <c r="A59" s="20">
        <v>47</v>
      </c>
      <c r="B59" s="2" t="s">
        <v>269</v>
      </c>
      <c r="E59" s="17" t="s">
        <v>204</v>
      </c>
      <c r="F59" s="80">
        <v>1352</v>
      </c>
      <c r="G59" s="44">
        <v>0.22777777777777777</v>
      </c>
      <c r="H59" s="42">
        <v>126</v>
      </c>
      <c r="I59" s="126">
        <v>0.2138888888888889</v>
      </c>
      <c r="J59" s="21" t="s">
        <v>217</v>
      </c>
      <c r="K59" s="4" t="s">
        <v>270</v>
      </c>
      <c r="L59" s="21">
        <v>1843</v>
      </c>
      <c r="M59" s="42">
        <v>869</v>
      </c>
      <c r="N59" s="111">
        <v>10</v>
      </c>
      <c r="O59" s="21">
        <v>23</v>
      </c>
      <c r="P59" s="21">
        <v>39</v>
      </c>
      <c r="Q59" s="21">
        <v>32</v>
      </c>
      <c r="R59" s="2" t="s">
        <v>272</v>
      </c>
      <c r="S59" s="20">
        <v>1</v>
      </c>
      <c r="T59" s="45" t="s">
        <v>271</v>
      </c>
    </row>
    <row r="60" spans="1:20" ht="12.75">
      <c r="A60" s="20">
        <v>48</v>
      </c>
      <c r="B60" s="2" t="s">
        <v>274</v>
      </c>
      <c r="E60" s="17" t="s">
        <v>273</v>
      </c>
      <c r="F60" s="80">
        <v>1089</v>
      </c>
      <c r="G60" s="44">
        <v>0.17708333333333334</v>
      </c>
      <c r="H60" s="42">
        <v>82</v>
      </c>
      <c r="I60" s="126">
        <v>0.15208333333333332</v>
      </c>
      <c r="J60" s="21" t="s">
        <v>232</v>
      </c>
      <c r="K60" s="4" t="s">
        <v>275</v>
      </c>
      <c r="L60" s="21">
        <v>1295</v>
      </c>
      <c r="M60" s="42">
        <v>316</v>
      </c>
      <c r="N60" s="111">
        <v>7</v>
      </c>
      <c r="O60" s="21">
        <v>17</v>
      </c>
      <c r="P60" s="21">
        <v>37</v>
      </c>
      <c r="Q60" s="21">
        <v>35</v>
      </c>
      <c r="R60" s="2" t="s">
        <v>277</v>
      </c>
      <c r="S60" s="20">
        <v>1</v>
      </c>
      <c r="T60" s="45" t="s">
        <v>276</v>
      </c>
    </row>
    <row r="61" spans="4:23" ht="13.5" thickBot="1">
      <c r="D61" s="78" t="s">
        <v>294</v>
      </c>
      <c r="E61" s="53"/>
      <c r="F61" s="54"/>
      <c r="G61" s="51"/>
      <c r="H61" s="60">
        <f>SUM(H39:H51)+SUM(H53:H60)</f>
        <v>1696</v>
      </c>
      <c r="I61" s="133">
        <f>SUM(I39:I51)+SUM(I53:I60)</f>
        <v>3.2548611111111114</v>
      </c>
      <c r="J61" s="132" t="s">
        <v>626</v>
      </c>
      <c r="K61" s="52"/>
      <c r="L61" s="101">
        <f>1/16*(SUM(L39:L51)+SUM(L53:L60))</f>
        <v>2297.125</v>
      </c>
      <c r="M61" s="60">
        <f>SUM(M39:M51)+SUM(M53:M60)</f>
        <v>17173</v>
      </c>
      <c r="N61" s="52"/>
      <c r="O61" s="98">
        <f>1/15*(SUM(O39:O51)+SUM(O53:O60))</f>
        <v>18.066666666666666</v>
      </c>
      <c r="P61" s="84">
        <f>1/16*(SUM(P39:P51)+SUM(P53:P60))</f>
        <v>37.0625</v>
      </c>
      <c r="Q61" s="56"/>
      <c r="R61" s="52"/>
      <c r="S61" s="79"/>
      <c r="T61" s="59"/>
      <c r="U61" s="59"/>
      <c r="V61" s="59"/>
      <c r="W61" s="52"/>
    </row>
    <row r="62" spans="1:20" ht="13.5" thickTop="1">
      <c r="A62" s="20">
        <v>49</v>
      </c>
      <c r="B62" s="2" t="s">
        <v>281</v>
      </c>
      <c r="D62" s="100" t="s">
        <v>278</v>
      </c>
      <c r="E62" s="17" t="s">
        <v>204</v>
      </c>
      <c r="F62" s="3">
        <v>720</v>
      </c>
      <c r="G62" s="44">
        <v>0.14930555555555555</v>
      </c>
      <c r="H62" s="82">
        <v>77</v>
      </c>
      <c r="I62" s="126">
        <v>0.1375</v>
      </c>
      <c r="J62" s="87" t="s">
        <v>262</v>
      </c>
      <c r="K62" s="88" t="s">
        <v>275</v>
      </c>
      <c r="L62" s="90">
        <v>1089</v>
      </c>
      <c r="M62" s="82">
        <v>132</v>
      </c>
      <c r="N62" s="112">
        <v>5</v>
      </c>
      <c r="O62" s="90">
        <v>22</v>
      </c>
      <c r="P62" s="90">
        <v>40</v>
      </c>
      <c r="Q62" s="90">
        <v>36</v>
      </c>
      <c r="R62" s="2" t="s">
        <v>65</v>
      </c>
      <c r="S62" s="20">
        <v>1</v>
      </c>
      <c r="T62" s="45" t="s">
        <v>283</v>
      </c>
    </row>
    <row r="63" spans="1:20" ht="12.75">
      <c r="A63" s="20">
        <v>50</v>
      </c>
      <c r="B63" s="2" t="s">
        <v>282</v>
      </c>
      <c r="E63" s="17" t="s">
        <v>204</v>
      </c>
      <c r="F63" s="3">
        <v>598</v>
      </c>
      <c r="G63" s="44">
        <v>0.21944444444444444</v>
      </c>
      <c r="H63" s="82">
        <v>85</v>
      </c>
      <c r="I63" s="126">
        <v>0.2</v>
      </c>
      <c r="J63" s="87" t="s">
        <v>124</v>
      </c>
      <c r="K63" s="88" t="s">
        <v>284</v>
      </c>
      <c r="L63" s="90">
        <v>708</v>
      </c>
      <c r="M63" s="82">
        <v>172</v>
      </c>
      <c r="N63" s="112">
        <v>6</v>
      </c>
      <c r="O63" s="90">
        <v>25</v>
      </c>
      <c r="P63" s="90">
        <v>40</v>
      </c>
      <c r="Q63" s="90">
        <v>33</v>
      </c>
      <c r="R63" s="2" t="s">
        <v>126</v>
      </c>
      <c r="S63" s="20">
        <v>1</v>
      </c>
      <c r="T63" s="45" t="s">
        <v>286</v>
      </c>
    </row>
    <row r="64" spans="1:20" ht="12.75">
      <c r="A64" s="20">
        <v>51</v>
      </c>
      <c r="B64" s="2" t="s">
        <v>285</v>
      </c>
      <c r="E64" s="17" t="s">
        <v>287</v>
      </c>
      <c r="F64" s="3">
        <v>1368</v>
      </c>
      <c r="G64" s="44">
        <v>0.33888888888888885</v>
      </c>
      <c r="H64" s="82">
        <v>84</v>
      </c>
      <c r="I64" s="126">
        <v>0.2986111111111111</v>
      </c>
      <c r="J64" s="87" t="s">
        <v>288</v>
      </c>
      <c r="K64" s="88" t="s">
        <v>289</v>
      </c>
      <c r="L64" s="90">
        <v>1368</v>
      </c>
      <c r="M64" s="82">
        <v>860</v>
      </c>
      <c r="N64" s="112">
        <v>11</v>
      </c>
      <c r="O64" s="90">
        <v>25</v>
      </c>
      <c r="P64" s="90">
        <v>42</v>
      </c>
      <c r="Q64" s="90">
        <v>23</v>
      </c>
      <c r="R64" s="2" t="s">
        <v>290</v>
      </c>
      <c r="S64" s="20">
        <v>2</v>
      </c>
      <c r="T64" s="45" t="s">
        <v>291</v>
      </c>
    </row>
    <row r="65" spans="1:20" ht="12.75">
      <c r="A65" s="20">
        <v>52</v>
      </c>
      <c r="B65" s="2" t="s">
        <v>292</v>
      </c>
      <c r="E65" s="17" t="s">
        <v>86</v>
      </c>
      <c r="F65" s="3">
        <v>1368</v>
      </c>
      <c r="G65" s="86"/>
      <c r="H65" s="82"/>
      <c r="I65" s="126"/>
      <c r="J65" s="85"/>
      <c r="K65" s="89"/>
      <c r="L65" s="90"/>
      <c r="M65" s="82"/>
      <c r="N65" s="112"/>
      <c r="O65" s="90"/>
      <c r="P65" s="90"/>
      <c r="Q65" s="90"/>
      <c r="S65" s="20"/>
      <c r="T65" s="45" t="s">
        <v>293</v>
      </c>
    </row>
    <row r="66" spans="1:20" ht="12.75">
      <c r="A66" s="20">
        <v>53</v>
      </c>
      <c r="B66" s="2" t="s">
        <v>297</v>
      </c>
      <c r="E66" s="17" t="s">
        <v>204</v>
      </c>
      <c r="F66" s="3">
        <v>593</v>
      </c>
      <c r="G66" s="44">
        <v>0.22430555555555556</v>
      </c>
      <c r="H66" s="82">
        <v>96</v>
      </c>
      <c r="I66" s="126">
        <v>0.20555555555555557</v>
      </c>
      <c r="J66" s="87" t="s">
        <v>298</v>
      </c>
      <c r="K66" s="88" t="s">
        <v>299</v>
      </c>
      <c r="L66" s="90">
        <v>1347</v>
      </c>
      <c r="M66" s="82">
        <v>351</v>
      </c>
      <c r="N66" s="112">
        <v>12</v>
      </c>
      <c r="O66" s="90">
        <v>21</v>
      </c>
      <c r="P66" s="90">
        <v>46</v>
      </c>
      <c r="Q66" s="90">
        <v>34</v>
      </c>
      <c r="R66" s="2" t="s">
        <v>300</v>
      </c>
      <c r="S66" s="20">
        <v>2</v>
      </c>
      <c r="T66" s="45" t="s">
        <v>301</v>
      </c>
    </row>
    <row r="67" spans="1:20" ht="12.75">
      <c r="A67" s="20">
        <v>54</v>
      </c>
      <c r="B67" s="2" t="s">
        <v>302</v>
      </c>
      <c r="E67" s="17" t="s">
        <v>204</v>
      </c>
      <c r="F67" s="3">
        <v>918</v>
      </c>
      <c r="G67" s="44">
        <v>0.2673611111111111</v>
      </c>
      <c r="H67" s="82">
        <v>88</v>
      </c>
      <c r="I67" s="126">
        <v>0.22916666666666666</v>
      </c>
      <c r="J67" s="87" t="s">
        <v>303</v>
      </c>
      <c r="K67" s="88" t="s">
        <v>167</v>
      </c>
      <c r="L67" s="90">
        <v>918</v>
      </c>
      <c r="M67" s="82">
        <v>450</v>
      </c>
      <c r="N67" s="112">
        <v>8</v>
      </c>
      <c r="O67" s="90">
        <v>24</v>
      </c>
      <c r="P67" s="90">
        <v>45</v>
      </c>
      <c r="Q67" s="90">
        <v>34</v>
      </c>
      <c r="R67" s="2" t="s">
        <v>300</v>
      </c>
      <c r="S67" s="20">
        <v>2</v>
      </c>
      <c r="T67" s="45" t="s">
        <v>304</v>
      </c>
    </row>
    <row r="68" spans="1:20" ht="12.75">
      <c r="A68" s="20">
        <v>55</v>
      </c>
      <c r="B68" s="2" t="s">
        <v>305</v>
      </c>
      <c r="E68" s="17" t="s">
        <v>306</v>
      </c>
      <c r="F68" s="3">
        <v>1246</v>
      </c>
      <c r="G68" s="44">
        <v>0.29791666666666666</v>
      </c>
      <c r="H68" s="82">
        <v>86</v>
      </c>
      <c r="I68" s="126">
        <v>0.22847222222222222</v>
      </c>
      <c r="J68" s="87" t="s">
        <v>307</v>
      </c>
      <c r="K68" s="88" t="s">
        <v>308</v>
      </c>
      <c r="L68" s="90">
        <v>1248</v>
      </c>
      <c r="M68" s="82">
        <v>579</v>
      </c>
      <c r="N68" s="112">
        <v>9</v>
      </c>
      <c r="O68" s="90">
        <v>20</v>
      </c>
      <c r="P68" s="90">
        <v>47</v>
      </c>
      <c r="Q68" s="90">
        <v>27</v>
      </c>
      <c r="R68" s="2" t="s">
        <v>309</v>
      </c>
      <c r="S68" s="20">
        <v>3</v>
      </c>
      <c r="T68" s="45" t="s">
        <v>310</v>
      </c>
    </row>
    <row r="69" spans="1:20" ht="12.75">
      <c r="A69" s="20">
        <v>56</v>
      </c>
      <c r="B69" s="2" t="s">
        <v>311</v>
      </c>
      <c r="E69" s="17" t="s">
        <v>312</v>
      </c>
      <c r="F69" s="3">
        <v>1869</v>
      </c>
      <c r="G69" s="44">
        <v>0.19305555555555554</v>
      </c>
      <c r="H69" s="82">
        <v>71</v>
      </c>
      <c r="I69" s="126">
        <v>0.16319444444444445</v>
      </c>
      <c r="J69" s="87" t="s">
        <v>314</v>
      </c>
      <c r="K69" s="88" t="s">
        <v>313</v>
      </c>
      <c r="L69" s="90">
        <v>2442</v>
      </c>
      <c r="M69" s="82">
        <v>1325</v>
      </c>
      <c r="N69" s="93">
        <v>14</v>
      </c>
      <c r="O69" s="90">
        <v>18</v>
      </c>
      <c r="P69" s="90">
        <v>30</v>
      </c>
      <c r="Q69" s="90">
        <v>25</v>
      </c>
      <c r="R69" s="2" t="s">
        <v>65</v>
      </c>
      <c r="S69" s="20">
        <v>2</v>
      </c>
      <c r="T69" s="45" t="s">
        <v>315</v>
      </c>
    </row>
    <row r="70" spans="1:20" ht="12.75">
      <c r="A70" s="20">
        <v>57</v>
      </c>
      <c r="B70" s="2" t="s">
        <v>316</v>
      </c>
      <c r="E70" s="17" t="s">
        <v>317</v>
      </c>
      <c r="F70" s="3">
        <v>1111</v>
      </c>
      <c r="G70" s="44">
        <v>0.2152777777777778</v>
      </c>
      <c r="H70" s="82">
        <v>103</v>
      </c>
      <c r="I70" s="126">
        <v>0.18055555555555555</v>
      </c>
      <c r="J70" s="87" t="s">
        <v>318</v>
      </c>
      <c r="K70" s="88" t="s">
        <v>319</v>
      </c>
      <c r="L70" s="90">
        <v>1895</v>
      </c>
      <c r="M70" s="82">
        <v>465</v>
      </c>
      <c r="N70" s="93">
        <v>10</v>
      </c>
      <c r="O70" s="90">
        <v>11</v>
      </c>
      <c r="P70" s="90">
        <v>35</v>
      </c>
      <c r="Q70" s="90">
        <v>32</v>
      </c>
      <c r="R70" s="2" t="s">
        <v>65</v>
      </c>
      <c r="S70" s="20">
        <v>2</v>
      </c>
      <c r="T70" s="45" t="s">
        <v>320</v>
      </c>
    </row>
    <row r="71" spans="1:20" ht="12.75">
      <c r="A71" s="20">
        <v>58</v>
      </c>
      <c r="B71" s="2" t="s">
        <v>321</v>
      </c>
      <c r="E71" s="118" t="s">
        <v>621</v>
      </c>
      <c r="F71" s="3">
        <v>1670</v>
      </c>
      <c r="G71" s="44">
        <v>0.3013888888888889</v>
      </c>
      <c r="H71" s="82">
        <v>103</v>
      </c>
      <c r="I71" s="126">
        <v>0.22013888888888888</v>
      </c>
      <c r="J71" s="87" t="s">
        <v>322</v>
      </c>
      <c r="K71" s="88" t="s">
        <v>324</v>
      </c>
      <c r="L71" s="90">
        <v>1674</v>
      </c>
      <c r="M71" s="82">
        <v>1060</v>
      </c>
      <c r="N71" s="93">
        <v>11</v>
      </c>
      <c r="O71" s="90">
        <v>21</v>
      </c>
      <c r="P71" s="90">
        <v>45</v>
      </c>
      <c r="Q71" s="90">
        <v>30</v>
      </c>
      <c r="R71" s="2" t="s">
        <v>326</v>
      </c>
      <c r="S71" s="20">
        <v>2</v>
      </c>
      <c r="T71" s="45" t="s">
        <v>323</v>
      </c>
    </row>
    <row r="72" spans="1:20" ht="12.75">
      <c r="A72" s="20">
        <v>59</v>
      </c>
      <c r="B72" s="2" t="s">
        <v>325</v>
      </c>
      <c r="E72" s="17" t="s">
        <v>86</v>
      </c>
      <c r="F72" s="3">
        <v>1670</v>
      </c>
      <c r="G72" s="86"/>
      <c r="H72" s="82"/>
      <c r="I72" s="126"/>
      <c r="J72" s="90"/>
      <c r="K72" s="93"/>
      <c r="L72" s="90"/>
      <c r="M72" s="82"/>
      <c r="N72" s="93"/>
      <c r="O72" s="90"/>
      <c r="P72" s="90"/>
      <c r="Q72" s="90"/>
      <c r="R72" s="2" t="s">
        <v>65</v>
      </c>
      <c r="S72" s="20"/>
      <c r="T72" s="45" t="s">
        <v>332</v>
      </c>
    </row>
    <row r="73" spans="1:23" ht="13.5" thickBot="1">
      <c r="A73" s="51"/>
      <c r="B73" s="52"/>
      <c r="C73" s="91" t="s">
        <v>331</v>
      </c>
      <c r="D73" s="53"/>
      <c r="E73" s="53"/>
      <c r="F73" s="54"/>
      <c r="G73" s="51"/>
      <c r="H73" s="92">
        <f>SUM(H53:H60)+SUM(H62:H72)</f>
        <v>1559</v>
      </c>
      <c r="I73" s="134">
        <f>SUM(I53:I60)+SUM(I62:I72)</f>
        <v>3.1611111111111114</v>
      </c>
      <c r="J73" s="131" t="s">
        <v>627</v>
      </c>
      <c r="K73" s="52"/>
      <c r="L73" s="92">
        <f>1/10*SUM(L61:L72)</f>
        <v>1498.6125000000002</v>
      </c>
      <c r="M73" s="92">
        <f>SUM(M53:M60)+SUM(M62:M72)</f>
        <v>10883</v>
      </c>
      <c r="N73" s="52"/>
      <c r="O73" s="68">
        <f>1/10*SUM(O61:O72)</f>
        <v>20.506666666666668</v>
      </c>
      <c r="P73" s="68">
        <f>1/10*SUM(P61:P72)</f>
        <v>40.706250000000004</v>
      </c>
      <c r="Q73" s="56"/>
      <c r="R73" s="52"/>
      <c r="S73" s="79"/>
      <c r="T73" s="59"/>
      <c r="U73" s="59"/>
      <c r="V73" s="59"/>
      <c r="W73" s="52"/>
    </row>
    <row r="74" spans="1:20" ht="13.5" thickTop="1">
      <c r="A74" s="20">
        <v>60</v>
      </c>
      <c r="B74" s="2" t="s">
        <v>328</v>
      </c>
      <c r="C74" s="99" t="s">
        <v>445</v>
      </c>
      <c r="E74" s="17" t="s">
        <v>333</v>
      </c>
      <c r="F74" s="3">
        <v>1273</v>
      </c>
      <c r="G74" s="44">
        <v>0.2833333333333333</v>
      </c>
      <c r="H74" s="42">
        <v>161</v>
      </c>
      <c r="I74" s="126">
        <v>0.2534722222222222</v>
      </c>
      <c r="J74" s="21" t="s">
        <v>334</v>
      </c>
      <c r="K74" s="4" t="s">
        <v>336</v>
      </c>
      <c r="L74" s="21">
        <v>1680</v>
      </c>
      <c r="M74" s="42">
        <v>733</v>
      </c>
      <c r="N74" s="112">
        <v>9</v>
      </c>
      <c r="O74" s="21">
        <v>18</v>
      </c>
      <c r="P74" s="21">
        <v>41</v>
      </c>
      <c r="Q74" s="21">
        <v>29</v>
      </c>
      <c r="R74" s="2" t="s">
        <v>65</v>
      </c>
      <c r="S74" s="20">
        <v>2</v>
      </c>
      <c r="T74" s="45" t="s">
        <v>335</v>
      </c>
    </row>
    <row r="75" spans="3:23" ht="13.5" thickBot="1">
      <c r="C75" s="75" t="s">
        <v>327</v>
      </c>
      <c r="D75" s="94" t="s">
        <v>337</v>
      </c>
      <c r="E75" s="53"/>
      <c r="F75" s="54"/>
      <c r="G75" s="51"/>
      <c r="H75" s="83">
        <f>SUM(H62:H72)+H74</f>
        <v>954</v>
      </c>
      <c r="I75" s="133">
        <f>SUM(I62:I72)+I74</f>
        <v>2.1166666666666667</v>
      </c>
      <c r="J75" s="132" t="s">
        <v>628</v>
      </c>
      <c r="K75" s="52"/>
      <c r="L75" s="103">
        <f>1/10*(SUM(L62:L72)+L74)</f>
        <v>1436.9</v>
      </c>
      <c r="M75" s="83">
        <f>SUM(M62:M72)+M74</f>
        <v>6127</v>
      </c>
      <c r="N75" s="52"/>
      <c r="O75" s="108">
        <f>1/10*(SUM(O62:O72)+O74)</f>
        <v>20.5</v>
      </c>
      <c r="P75" s="61">
        <f>1/10*(SUM(P62:P72)+P74)</f>
        <v>41.1</v>
      </c>
      <c r="Q75" s="56"/>
      <c r="R75" s="52"/>
      <c r="S75" s="79"/>
      <c r="T75" s="59"/>
      <c r="U75" s="59"/>
      <c r="V75" s="59"/>
      <c r="W75" s="52"/>
    </row>
    <row r="76" spans="1:20" ht="13.5" thickTop="1">
      <c r="A76" s="20">
        <v>61</v>
      </c>
      <c r="B76" s="2" t="s">
        <v>338</v>
      </c>
      <c r="C76" s="75"/>
      <c r="D76" s="100" t="s">
        <v>386</v>
      </c>
      <c r="E76" s="17" t="s">
        <v>339</v>
      </c>
      <c r="F76" s="62">
        <v>1339</v>
      </c>
      <c r="G76" s="44">
        <v>0.2652777777777778</v>
      </c>
      <c r="H76" s="42">
        <v>118</v>
      </c>
      <c r="I76" s="126">
        <v>0.2236111111111111</v>
      </c>
      <c r="J76" s="21" t="s">
        <v>341</v>
      </c>
      <c r="K76" s="4" t="s">
        <v>342</v>
      </c>
      <c r="L76" s="21">
        <v>1797</v>
      </c>
      <c r="M76" s="42">
        <v>923</v>
      </c>
      <c r="N76" s="112">
        <v>9</v>
      </c>
      <c r="O76" s="21">
        <v>20</v>
      </c>
      <c r="P76" s="21">
        <v>42</v>
      </c>
      <c r="Q76" s="21">
        <v>30</v>
      </c>
      <c r="R76" s="63" t="s">
        <v>65</v>
      </c>
      <c r="S76" s="20">
        <v>2</v>
      </c>
      <c r="T76" s="45" t="s">
        <v>340</v>
      </c>
    </row>
    <row r="77" spans="1:20" ht="12.75">
      <c r="A77" s="20">
        <v>62</v>
      </c>
      <c r="B77" s="2" t="s">
        <v>343</v>
      </c>
      <c r="E77" s="17" t="s">
        <v>86</v>
      </c>
      <c r="F77" s="62">
        <v>1339</v>
      </c>
      <c r="H77" s="42"/>
      <c r="I77" s="126"/>
      <c r="J77" s="21"/>
      <c r="K77" s="4"/>
      <c r="L77" s="21"/>
      <c r="M77" s="42"/>
      <c r="N77" s="111"/>
      <c r="R77" s="63" t="s">
        <v>65</v>
      </c>
      <c r="S77" s="20"/>
      <c r="T77" s="64" t="s">
        <v>344</v>
      </c>
    </row>
    <row r="78" spans="1:20" ht="12.75">
      <c r="A78" s="20">
        <v>63</v>
      </c>
      <c r="B78" s="2" t="s">
        <v>346</v>
      </c>
      <c r="E78" s="17" t="s">
        <v>86</v>
      </c>
      <c r="F78" s="62">
        <v>1339</v>
      </c>
      <c r="H78" s="42"/>
      <c r="I78" s="126"/>
      <c r="J78" s="21"/>
      <c r="K78" s="4"/>
      <c r="L78" s="21"/>
      <c r="M78" s="42"/>
      <c r="N78" s="112"/>
      <c r="R78" s="63" t="s">
        <v>348</v>
      </c>
      <c r="S78" s="20"/>
      <c r="T78" s="64" t="s">
        <v>345</v>
      </c>
    </row>
    <row r="79" spans="1:20" ht="12.75">
      <c r="A79" s="20">
        <v>64</v>
      </c>
      <c r="B79" s="2" t="s">
        <v>347</v>
      </c>
      <c r="E79" s="17" t="s">
        <v>86</v>
      </c>
      <c r="F79" s="62">
        <v>1339</v>
      </c>
      <c r="H79" s="42"/>
      <c r="I79" s="126"/>
      <c r="J79" s="21"/>
      <c r="K79" s="4"/>
      <c r="L79" s="21"/>
      <c r="M79" s="42"/>
      <c r="N79" s="111"/>
      <c r="R79" s="63" t="s">
        <v>65</v>
      </c>
      <c r="S79" s="20"/>
      <c r="T79" s="64" t="s">
        <v>349</v>
      </c>
    </row>
    <row r="80" spans="1:20" ht="12.75">
      <c r="A80" s="20">
        <v>65</v>
      </c>
      <c r="B80" s="2" t="s">
        <v>350</v>
      </c>
      <c r="E80" s="17" t="s">
        <v>351</v>
      </c>
      <c r="F80" s="62">
        <v>1022</v>
      </c>
      <c r="G80" s="44">
        <v>0.17430555555555557</v>
      </c>
      <c r="H80" s="42">
        <v>105</v>
      </c>
      <c r="I80" s="126">
        <v>0.15763888888888888</v>
      </c>
      <c r="J80" s="21" t="s">
        <v>353</v>
      </c>
      <c r="K80" s="4" t="s">
        <v>354</v>
      </c>
      <c r="L80" s="21">
        <v>1388</v>
      </c>
      <c r="M80" s="42">
        <v>449</v>
      </c>
      <c r="N80" s="112">
        <v>8</v>
      </c>
      <c r="O80" s="21">
        <v>20</v>
      </c>
      <c r="P80" s="21">
        <v>29</v>
      </c>
      <c r="Q80" s="21">
        <v>32</v>
      </c>
      <c r="R80" s="63" t="s">
        <v>355</v>
      </c>
      <c r="S80" s="20">
        <v>2</v>
      </c>
      <c r="T80" s="64" t="s">
        <v>352</v>
      </c>
    </row>
    <row r="81" spans="1:20" ht="12.75">
      <c r="A81" s="20">
        <v>66</v>
      </c>
      <c r="B81" s="2" t="s">
        <v>356</v>
      </c>
      <c r="E81" s="17" t="s">
        <v>204</v>
      </c>
      <c r="F81" s="62">
        <v>1485</v>
      </c>
      <c r="G81" s="44">
        <v>0.4069444444444445</v>
      </c>
      <c r="H81" s="42">
        <v>107</v>
      </c>
      <c r="I81" s="126">
        <v>0.25277777777777777</v>
      </c>
      <c r="J81" s="21" t="s">
        <v>124</v>
      </c>
      <c r="K81" s="4" t="s">
        <v>357</v>
      </c>
      <c r="L81" s="21">
        <v>1631</v>
      </c>
      <c r="M81" s="42">
        <v>1391</v>
      </c>
      <c r="N81" s="111">
        <v>9</v>
      </c>
      <c r="O81" s="21">
        <v>18</v>
      </c>
      <c r="P81" s="21">
        <v>33</v>
      </c>
      <c r="Q81" s="21">
        <v>24</v>
      </c>
      <c r="R81" s="63" t="s">
        <v>358</v>
      </c>
      <c r="S81" s="20">
        <v>1</v>
      </c>
      <c r="T81" s="64" t="s">
        <v>359</v>
      </c>
    </row>
    <row r="82" spans="1:20" ht="12.75">
      <c r="A82" s="20">
        <v>67</v>
      </c>
      <c r="B82" s="2" t="s">
        <v>360</v>
      </c>
      <c r="E82" s="17" t="s">
        <v>204</v>
      </c>
      <c r="F82" s="62">
        <v>1162</v>
      </c>
      <c r="G82" s="44">
        <v>0.6291666666666667</v>
      </c>
      <c r="H82" s="42">
        <v>108</v>
      </c>
      <c r="I82" s="126">
        <v>0.26666666666666666</v>
      </c>
      <c r="J82" s="21" t="s">
        <v>362</v>
      </c>
      <c r="K82" s="4" t="s">
        <v>363</v>
      </c>
      <c r="L82" s="21">
        <v>1691</v>
      </c>
      <c r="M82" s="42">
        <v>1130</v>
      </c>
      <c r="N82" s="4">
        <v>5</v>
      </c>
      <c r="O82" s="21">
        <v>17</v>
      </c>
      <c r="P82" s="21">
        <v>38</v>
      </c>
      <c r="Q82" s="21">
        <v>25</v>
      </c>
      <c r="R82" s="63" t="s">
        <v>361</v>
      </c>
      <c r="S82" s="20">
        <v>1</v>
      </c>
      <c r="T82" s="64" t="s">
        <v>364</v>
      </c>
    </row>
    <row r="83" spans="1:20" ht="12.75">
      <c r="A83" s="20">
        <v>68</v>
      </c>
      <c r="B83" s="2" t="s">
        <v>365</v>
      </c>
      <c r="E83" s="17" t="s">
        <v>366</v>
      </c>
      <c r="F83" s="62">
        <v>1102</v>
      </c>
      <c r="G83" s="20" t="s">
        <v>368</v>
      </c>
      <c r="H83" s="42">
        <v>134</v>
      </c>
      <c r="I83" s="126">
        <v>0.2847222222222222</v>
      </c>
      <c r="J83" s="21" t="s">
        <v>367</v>
      </c>
      <c r="K83" s="4" t="s">
        <v>369</v>
      </c>
      <c r="L83" s="21">
        <v>1306</v>
      </c>
      <c r="M83" s="42">
        <v>527</v>
      </c>
      <c r="N83" s="111">
        <v>12</v>
      </c>
      <c r="O83" s="21">
        <v>21</v>
      </c>
      <c r="P83" s="21">
        <v>40</v>
      </c>
      <c r="Q83" s="21">
        <v>27</v>
      </c>
      <c r="R83" s="63" t="s">
        <v>65</v>
      </c>
      <c r="S83" s="20">
        <v>2</v>
      </c>
      <c r="T83" s="64" t="s">
        <v>370</v>
      </c>
    </row>
    <row r="84" spans="1:20" ht="12.75">
      <c r="A84" s="20">
        <v>69</v>
      </c>
      <c r="B84" s="2" t="s">
        <v>371</v>
      </c>
      <c r="E84" s="17" t="s">
        <v>204</v>
      </c>
      <c r="F84" s="62">
        <v>747</v>
      </c>
      <c r="G84" s="44">
        <v>0.17847222222222223</v>
      </c>
      <c r="H84" s="42">
        <v>91</v>
      </c>
      <c r="I84" s="126">
        <v>0.16319444444444445</v>
      </c>
      <c r="J84" s="21" t="s">
        <v>372</v>
      </c>
      <c r="K84" s="4" t="s">
        <v>373</v>
      </c>
      <c r="L84" s="21">
        <v>1178</v>
      </c>
      <c r="M84" s="42">
        <v>156</v>
      </c>
      <c r="N84" s="111">
        <v>7</v>
      </c>
      <c r="O84" s="21">
        <v>20</v>
      </c>
      <c r="P84" s="21">
        <v>40</v>
      </c>
      <c r="Q84" s="21">
        <v>38</v>
      </c>
      <c r="R84" s="63" t="s">
        <v>65</v>
      </c>
      <c r="S84" s="20">
        <v>2</v>
      </c>
      <c r="T84" s="64" t="s">
        <v>374</v>
      </c>
    </row>
    <row r="85" spans="1:20" ht="12.75">
      <c r="A85" s="20">
        <v>70</v>
      </c>
      <c r="B85" s="2" t="s">
        <v>375</v>
      </c>
      <c r="E85" s="17" t="s">
        <v>204</v>
      </c>
      <c r="F85" s="62">
        <v>855</v>
      </c>
      <c r="G85" s="44">
        <v>0.23194444444444443</v>
      </c>
      <c r="H85" s="42">
        <v>97</v>
      </c>
      <c r="I85" s="126">
        <v>0.21041666666666667</v>
      </c>
      <c r="J85" s="21" t="s">
        <v>376</v>
      </c>
      <c r="K85" s="4" t="s">
        <v>377</v>
      </c>
      <c r="L85" s="21">
        <v>836</v>
      </c>
      <c r="M85" s="42">
        <v>497</v>
      </c>
      <c r="N85" s="111">
        <v>18</v>
      </c>
      <c r="O85" s="21">
        <v>21</v>
      </c>
      <c r="P85" s="21">
        <v>41</v>
      </c>
      <c r="Q85" s="21">
        <v>34</v>
      </c>
      <c r="R85" s="63" t="s">
        <v>65</v>
      </c>
      <c r="S85" s="20">
        <v>2</v>
      </c>
      <c r="T85" s="64" t="s">
        <v>378</v>
      </c>
    </row>
    <row r="86" spans="1:20" ht="12.75">
      <c r="A86" s="20">
        <v>71</v>
      </c>
      <c r="B86" s="2" t="s">
        <v>379</v>
      </c>
      <c r="E86" s="118" t="s">
        <v>622</v>
      </c>
      <c r="F86" s="62">
        <v>1550</v>
      </c>
      <c r="G86" s="44">
        <v>0.2076388888888889</v>
      </c>
      <c r="H86" s="42">
        <v>75</v>
      </c>
      <c r="I86" s="126">
        <v>0.17361111111111113</v>
      </c>
      <c r="J86" s="21" t="s">
        <v>380</v>
      </c>
      <c r="K86" s="4" t="s">
        <v>381</v>
      </c>
      <c r="L86" s="21">
        <v>1567</v>
      </c>
      <c r="M86" s="42">
        <v>949</v>
      </c>
      <c r="N86" s="111">
        <v>11</v>
      </c>
      <c r="O86" s="21">
        <v>20</v>
      </c>
      <c r="P86" s="21">
        <v>42</v>
      </c>
      <c r="Q86" s="21">
        <v>29</v>
      </c>
      <c r="R86" s="63" t="s">
        <v>65</v>
      </c>
      <c r="S86" s="20">
        <v>1</v>
      </c>
      <c r="T86" s="64" t="s">
        <v>382</v>
      </c>
    </row>
    <row r="87" spans="1:20" ht="12.75">
      <c r="A87" s="20">
        <v>72</v>
      </c>
      <c r="B87" s="2" t="s">
        <v>383</v>
      </c>
      <c r="E87" s="17" t="s">
        <v>86</v>
      </c>
      <c r="F87" s="62">
        <v>1550</v>
      </c>
      <c r="H87" s="42"/>
      <c r="I87" s="126"/>
      <c r="J87" s="21"/>
      <c r="K87" s="4"/>
      <c r="L87" s="21"/>
      <c r="M87" s="42"/>
      <c r="N87" s="111"/>
      <c r="R87" s="63" t="s">
        <v>65</v>
      </c>
      <c r="S87" s="20"/>
      <c r="T87" s="64" t="s">
        <v>384</v>
      </c>
    </row>
    <row r="88" spans="1:23" ht="13.5" thickBot="1">
      <c r="A88" s="51"/>
      <c r="B88" s="52"/>
      <c r="C88" s="96" t="s">
        <v>385</v>
      </c>
      <c r="D88" s="53"/>
      <c r="E88" s="53"/>
      <c r="F88" s="95"/>
      <c r="G88" s="51"/>
      <c r="H88" s="67">
        <f>H74+SUM(H76:H87)</f>
        <v>996</v>
      </c>
      <c r="I88" s="130">
        <f>I74+SUM(I76:I87)</f>
        <v>1.9861111111111112</v>
      </c>
      <c r="J88" s="131" t="s">
        <v>221</v>
      </c>
      <c r="K88" s="57"/>
      <c r="L88" s="104">
        <f>1/9*(L74+SUM(L76:L87))</f>
        <v>1452.6666666666665</v>
      </c>
      <c r="M88" s="67">
        <f>M74+SUM(M76:M87)</f>
        <v>6755</v>
      </c>
      <c r="N88" s="113"/>
      <c r="O88" s="109">
        <f>1/9*(O74+SUM(O76:O87))</f>
        <v>19.444444444444443</v>
      </c>
      <c r="P88" s="69">
        <f>1/9*(P74+SUM(P76:P87))</f>
        <v>38.44444444444444</v>
      </c>
      <c r="Q88" s="56"/>
      <c r="R88" s="65"/>
      <c r="S88" s="51"/>
      <c r="T88" s="66"/>
      <c r="U88" s="59"/>
      <c r="V88" s="59"/>
      <c r="W88" s="52"/>
    </row>
    <row r="89" spans="1:20" ht="13.5" thickTop="1">
      <c r="A89" s="20">
        <v>73</v>
      </c>
      <c r="B89" s="2" t="s">
        <v>387</v>
      </c>
      <c r="C89" s="99" t="s">
        <v>446</v>
      </c>
      <c r="E89" s="17" t="s">
        <v>204</v>
      </c>
      <c r="F89" s="62">
        <v>1719</v>
      </c>
      <c r="G89" s="44">
        <v>0.16666666666666666</v>
      </c>
      <c r="H89" s="42">
        <v>100</v>
      </c>
      <c r="I89" s="126">
        <v>0.15347222222222223</v>
      </c>
      <c r="J89" s="21" t="s">
        <v>388</v>
      </c>
      <c r="K89" s="4" t="s">
        <v>389</v>
      </c>
      <c r="L89" s="21">
        <v>1810</v>
      </c>
      <c r="M89" s="42">
        <v>1009</v>
      </c>
      <c r="N89" s="111">
        <v>10</v>
      </c>
      <c r="O89" s="21">
        <v>18</v>
      </c>
      <c r="P89" s="21">
        <v>24</v>
      </c>
      <c r="Q89" s="21">
        <v>31</v>
      </c>
      <c r="R89" s="63" t="s">
        <v>65</v>
      </c>
      <c r="S89" s="20">
        <v>1</v>
      </c>
      <c r="T89" s="64" t="s">
        <v>390</v>
      </c>
    </row>
    <row r="90" spans="1:20" ht="12.75">
      <c r="A90" s="20">
        <v>74</v>
      </c>
      <c r="B90" s="2" t="s">
        <v>391</v>
      </c>
      <c r="C90" s="75" t="s">
        <v>405</v>
      </c>
      <c r="E90" s="17" t="s">
        <v>204</v>
      </c>
      <c r="F90" s="62">
        <v>1118</v>
      </c>
      <c r="G90" s="44">
        <v>0.19166666666666665</v>
      </c>
      <c r="H90" s="97">
        <v>131</v>
      </c>
      <c r="I90" s="126">
        <v>0.175</v>
      </c>
      <c r="J90" s="21" t="s">
        <v>85</v>
      </c>
      <c r="K90" s="4" t="s">
        <v>392</v>
      </c>
      <c r="L90" s="21">
        <v>1711</v>
      </c>
      <c r="M90" s="42">
        <v>789</v>
      </c>
      <c r="N90" s="111">
        <v>8</v>
      </c>
      <c r="O90" s="21">
        <v>14</v>
      </c>
      <c r="P90" s="21">
        <v>34</v>
      </c>
      <c r="Q90" s="21">
        <v>32</v>
      </c>
      <c r="R90" s="63" t="s">
        <v>393</v>
      </c>
      <c r="S90" s="20">
        <v>2</v>
      </c>
      <c r="T90" s="64" t="s">
        <v>394</v>
      </c>
    </row>
    <row r="91" spans="1:20" ht="12.75">
      <c r="A91" s="20">
        <v>75</v>
      </c>
      <c r="B91" s="2" t="s">
        <v>395</v>
      </c>
      <c r="E91" s="17" t="s">
        <v>396</v>
      </c>
      <c r="F91" s="62">
        <v>1620</v>
      </c>
      <c r="G91" s="44">
        <v>0.18541666666666667</v>
      </c>
      <c r="H91" s="42">
        <v>95</v>
      </c>
      <c r="I91" s="126">
        <v>0.16805555555555554</v>
      </c>
      <c r="J91" s="21" t="s">
        <v>171</v>
      </c>
      <c r="K91" s="4" t="s">
        <v>397</v>
      </c>
      <c r="L91" s="21">
        <v>1630</v>
      </c>
      <c r="M91" s="42">
        <v>1008</v>
      </c>
      <c r="N91" s="111">
        <v>13</v>
      </c>
      <c r="O91" s="21">
        <v>20</v>
      </c>
      <c r="P91" s="21">
        <v>30</v>
      </c>
      <c r="Q91" s="21">
        <v>24</v>
      </c>
      <c r="R91" s="63" t="s">
        <v>65</v>
      </c>
      <c r="S91" s="20">
        <v>3</v>
      </c>
      <c r="T91" s="64" t="s">
        <v>398</v>
      </c>
    </row>
    <row r="92" spans="1:20" ht="12.75">
      <c r="A92" s="20">
        <v>76</v>
      </c>
      <c r="B92" s="2" t="s">
        <v>403</v>
      </c>
      <c r="E92" s="17" t="s">
        <v>204</v>
      </c>
      <c r="F92" s="62">
        <v>421</v>
      </c>
      <c r="G92" s="44">
        <v>0.28611111111111115</v>
      </c>
      <c r="H92" s="42">
        <v>118</v>
      </c>
      <c r="I92" s="126">
        <v>0.24375</v>
      </c>
      <c r="J92" s="21" t="s">
        <v>399</v>
      </c>
      <c r="K92" s="4" t="s">
        <v>252</v>
      </c>
      <c r="L92" s="21">
        <v>2107</v>
      </c>
      <c r="M92" s="42">
        <v>912</v>
      </c>
      <c r="N92" s="111">
        <v>14</v>
      </c>
      <c r="O92" s="21">
        <v>14</v>
      </c>
      <c r="P92" s="21">
        <v>36</v>
      </c>
      <c r="Q92" s="21">
        <v>30</v>
      </c>
      <c r="R92" s="63" t="s">
        <v>401</v>
      </c>
      <c r="S92" s="20">
        <v>3</v>
      </c>
      <c r="T92" s="64" t="s">
        <v>400</v>
      </c>
    </row>
    <row r="93" spans="4:23" ht="13.5" thickBot="1">
      <c r="D93" s="78" t="s">
        <v>402</v>
      </c>
      <c r="E93" s="53"/>
      <c r="F93" s="54"/>
      <c r="G93" s="51"/>
      <c r="H93" s="60">
        <f>SUM(H76:H87)+SUM(H89:H92)</f>
        <v>1279</v>
      </c>
      <c r="I93" s="133">
        <f>SUM(I76:I87)+SUM(I89:I92)</f>
        <v>2.472916666666667</v>
      </c>
      <c r="J93" s="132" t="s">
        <v>155</v>
      </c>
      <c r="K93" s="52"/>
      <c r="L93" s="103">
        <f>1/12*(SUM(L76:L87)+SUM(L89:L92))</f>
        <v>1554.3333333333333</v>
      </c>
      <c r="M93" s="60">
        <f>SUM(M76:M87)+SUM(M89:M92)</f>
        <v>9740</v>
      </c>
      <c r="N93" s="52"/>
      <c r="O93" s="108">
        <f>1/12*(SUM(O76:O87)+SUM(O89:O92))</f>
        <v>18.583333333333332</v>
      </c>
      <c r="P93" s="61">
        <f>1/12*(SUM(P76:P87)+SUM(P89:P92))</f>
        <v>35.75</v>
      </c>
      <c r="Q93" s="56"/>
      <c r="R93" s="52"/>
      <c r="S93" s="79"/>
      <c r="T93" s="59"/>
      <c r="U93" s="59"/>
      <c r="V93" s="59"/>
      <c r="W93" s="52"/>
    </row>
    <row r="94" spans="1:20" ht="13.5" thickTop="1">
      <c r="A94" s="20">
        <v>77</v>
      </c>
      <c r="B94" s="2" t="s">
        <v>410</v>
      </c>
      <c r="D94" s="100" t="s">
        <v>404</v>
      </c>
      <c r="E94" s="17" t="s">
        <v>406</v>
      </c>
      <c r="F94" s="3">
        <v>400</v>
      </c>
      <c r="G94" s="44">
        <v>0.33194444444444443</v>
      </c>
      <c r="H94" s="42">
        <v>122</v>
      </c>
      <c r="I94" s="126">
        <v>0.28680555555555554</v>
      </c>
      <c r="J94" s="21" t="s">
        <v>124</v>
      </c>
      <c r="K94" s="4" t="s">
        <v>407</v>
      </c>
      <c r="L94" s="21">
        <v>505</v>
      </c>
      <c r="M94" s="42">
        <v>291</v>
      </c>
      <c r="N94" s="4">
        <v>18</v>
      </c>
      <c r="O94" s="21">
        <v>24</v>
      </c>
      <c r="P94" s="21">
        <v>41</v>
      </c>
      <c r="Q94" s="21" t="s">
        <v>71</v>
      </c>
      <c r="R94" s="63" t="s">
        <v>408</v>
      </c>
      <c r="S94" s="20">
        <v>3</v>
      </c>
      <c r="T94" s="64" t="s">
        <v>409</v>
      </c>
    </row>
    <row r="95" spans="1:20" ht="12.75">
      <c r="A95" s="20">
        <v>78</v>
      </c>
      <c r="B95" s="2" t="s">
        <v>411</v>
      </c>
      <c r="E95" s="17" t="s">
        <v>86</v>
      </c>
      <c r="F95" s="3">
        <v>400</v>
      </c>
      <c r="H95" s="42"/>
      <c r="I95" s="126"/>
      <c r="J95" s="21"/>
      <c r="K95" s="4"/>
      <c r="L95" s="21"/>
      <c r="M95" s="42"/>
      <c r="N95" s="4"/>
      <c r="R95" s="63" t="s">
        <v>65</v>
      </c>
      <c r="S95" s="20"/>
      <c r="T95" s="64" t="s">
        <v>412</v>
      </c>
    </row>
    <row r="96" spans="1:20" ht="12.75">
      <c r="A96" s="20">
        <v>79</v>
      </c>
      <c r="B96" s="2" t="s">
        <v>413</v>
      </c>
      <c r="E96" s="17" t="s">
        <v>414</v>
      </c>
      <c r="F96" s="3">
        <v>1180</v>
      </c>
      <c r="G96" s="44">
        <v>0.3263888888888889</v>
      </c>
      <c r="H96" s="42">
        <v>135</v>
      </c>
      <c r="I96" s="126">
        <v>0.29444444444444445</v>
      </c>
      <c r="J96" s="21" t="s">
        <v>415</v>
      </c>
      <c r="K96" s="4" t="s">
        <v>416</v>
      </c>
      <c r="L96" s="21">
        <v>1227</v>
      </c>
      <c r="M96" s="42">
        <v>1437</v>
      </c>
      <c r="N96" s="4">
        <v>16</v>
      </c>
      <c r="O96" s="21">
        <v>24</v>
      </c>
      <c r="P96" s="21">
        <v>37</v>
      </c>
      <c r="Q96" s="21">
        <v>23</v>
      </c>
      <c r="R96" s="63" t="s">
        <v>418</v>
      </c>
      <c r="S96" s="20">
        <v>3</v>
      </c>
      <c r="T96" s="64" t="s">
        <v>417</v>
      </c>
    </row>
    <row r="97" spans="1:20" ht="12.75">
      <c r="A97" s="20">
        <v>80</v>
      </c>
      <c r="B97" s="2" t="s">
        <v>419</v>
      </c>
      <c r="E97" s="17" t="s">
        <v>204</v>
      </c>
      <c r="F97" s="3">
        <v>1403</v>
      </c>
      <c r="G97" s="44">
        <v>0.2847222222222222</v>
      </c>
      <c r="H97" s="42">
        <v>124</v>
      </c>
      <c r="I97" s="126">
        <v>0.26458333333333334</v>
      </c>
      <c r="J97" s="21" t="s">
        <v>120</v>
      </c>
      <c r="K97" s="4" t="s">
        <v>420</v>
      </c>
      <c r="L97" s="21">
        <v>1653</v>
      </c>
      <c r="M97" s="42">
        <v>1793</v>
      </c>
      <c r="N97" s="4">
        <v>15</v>
      </c>
      <c r="O97" s="21">
        <v>18</v>
      </c>
      <c r="P97" s="21">
        <v>38</v>
      </c>
      <c r="Q97" s="21">
        <v>25</v>
      </c>
      <c r="R97" s="63" t="s">
        <v>421</v>
      </c>
      <c r="S97" s="20">
        <v>3</v>
      </c>
      <c r="T97" s="64" t="s">
        <v>422</v>
      </c>
    </row>
    <row r="98" spans="1:20" ht="12.75">
      <c r="A98" s="20">
        <v>81</v>
      </c>
      <c r="B98" s="2" t="s">
        <v>423</v>
      </c>
      <c r="E98" s="17" t="s">
        <v>424</v>
      </c>
      <c r="F98" s="3">
        <v>950</v>
      </c>
      <c r="G98" s="44">
        <v>0.22083333333333333</v>
      </c>
      <c r="H98" s="42">
        <v>107</v>
      </c>
      <c r="I98" s="126">
        <v>0.18125</v>
      </c>
      <c r="J98" s="21" t="s">
        <v>253</v>
      </c>
      <c r="K98" s="4" t="s">
        <v>426</v>
      </c>
      <c r="L98" s="21">
        <v>1398</v>
      </c>
      <c r="M98" s="42">
        <v>432</v>
      </c>
      <c r="N98" s="4">
        <v>9</v>
      </c>
      <c r="O98" s="21">
        <v>17</v>
      </c>
      <c r="P98" s="21">
        <v>35</v>
      </c>
      <c r="Q98" s="21">
        <v>28</v>
      </c>
      <c r="R98" s="63" t="s">
        <v>425</v>
      </c>
      <c r="S98" s="20">
        <v>3</v>
      </c>
      <c r="T98" s="64" t="s">
        <v>427</v>
      </c>
    </row>
    <row r="99" spans="1:20" ht="12.75">
      <c r="A99" s="20">
        <v>82</v>
      </c>
      <c r="B99" s="2" t="s">
        <v>428</v>
      </c>
      <c r="E99" s="118" t="s">
        <v>623</v>
      </c>
      <c r="F99" s="3">
        <v>985</v>
      </c>
      <c r="G99" s="44">
        <v>0.30625</v>
      </c>
      <c r="H99" s="42">
        <v>129</v>
      </c>
      <c r="I99" s="126">
        <v>0.28541666666666665</v>
      </c>
      <c r="J99" s="21" t="s">
        <v>429</v>
      </c>
      <c r="K99" s="4" t="s">
        <v>430</v>
      </c>
      <c r="L99" s="21">
        <v>1243</v>
      </c>
      <c r="M99" s="42">
        <v>787</v>
      </c>
      <c r="N99" s="4">
        <v>9</v>
      </c>
      <c r="O99" s="21">
        <v>21</v>
      </c>
      <c r="P99" s="21">
        <v>38</v>
      </c>
      <c r="Q99" s="21">
        <v>28</v>
      </c>
      <c r="R99" s="63" t="s">
        <v>65</v>
      </c>
      <c r="S99" s="20">
        <v>3</v>
      </c>
      <c r="T99" s="64" t="s">
        <v>431</v>
      </c>
    </row>
    <row r="100" spans="1:20" ht="12.75">
      <c r="A100" s="20">
        <v>83</v>
      </c>
      <c r="B100" s="2" t="s">
        <v>432</v>
      </c>
      <c r="E100" s="17" t="s">
        <v>86</v>
      </c>
      <c r="F100" s="3">
        <v>985</v>
      </c>
      <c r="H100" s="42"/>
      <c r="I100" s="126"/>
      <c r="J100" s="21"/>
      <c r="K100" s="4"/>
      <c r="L100" s="21"/>
      <c r="M100" s="42"/>
      <c r="N100" s="4"/>
      <c r="R100" s="63" t="s">
        <v>65</v>
      </c>
      <c r="S100" s="20"/>
      <c r="T100" s="64" t="s">
        <v>434</v>
      </c>
    </row>
    <row r="101" spans="1:23" ht="13.5" thickBot="1">
      <c r="A101" s="51"/>
      <c r="B101" s="52"/>
      <c r="C101" s="96" t="s">
        <v>433</v>
      </c>
      <c r="D101" s="53"/>
      <c r="E101" s="53"/>
      <c r="F101" s="54"/>
      <c r="G101" s="51"/>
      <c r="H101" s="67">
        <f>SUM(H89:H92)+SUM(H94:H100)</f>
        <v>1061</v>
      </c>
      <c r="I101" s="129">
        <f>SUM(I89:I92)+SUM(I94:I100)</f>
        <v>2.052777777777778</v>
      </c>
      <c r="J101" s="132" t="s">
        <v>629</v>
      </c>
      <c r="K101" s="57"/>
      <c r="L101" s="102">
        <f>1/9*(SUM(L89:L92)+SUM(L94:L100))</f>
        <v>1476</v>
      </c>
      <c r="M101" s="67">
        <f>SUM(M89:M92)+SUM(M94:M100)</f>
        <v>8458</v>
      </c>
      <c r="N101" s="57"/>
      <c r="O101" s="68">
        <f>1/9*(SUM(O89:O92)+SUM(O94:O100))</f>
        <v>18.88888888888889</v>
      </c>
      <c r="P101" s="68">
        <f>1/9*(SUM(P89:P92)+SUM(P94:P100))</f>
        <v>34.77777777777778</v>
      </c>
      <c r="Q101" s="56"/>
      <c r="R101" s="65"/>
      <c r="S101" s="51"/>
      <c r="T101" s="66"/>
      <c r="U101" s="59"/>
      <c r="V101" s="59"/>
      <c r="W101" s="52"/>
    </row>
    <row r="102" spans="1:20" ht="13.5" thickTop="1">
      <c r="A102" s="20">
        <v>84</v>
      </c>
      <c r="B102" s="2" t="s">
        <v>435</v>
      </c>
      <c r="C102" s="99" t="s">
        <v>447</v>
      </c>
      <c r="E102" s="17" t="s">
        <v>436</v>
      </c>
      <c r="F102" s="3">
        <v>1025</v>
      </c>
      <c r="G102" s="44">
        <v>0.27291666666666664</v>
      </c>
      <c r="H102" s="42">
        <v>140</v>
      </c>
      <c r="I102" s="126">
        <v>0.20902777777777778</v>
      </c>
      <c r="J102" s="21" t="s">
        <v>353</v>
      </c>
      <c r="K102" s="4" t="s">
        <v>437</v>
      </c>
      <c r="L102" s="21">
        <v>1149</v>
      </c>
      <c r="M102" s="42">
        <v>621</v>
      </c>
      <c r="N102" s="4" t="s">
        <v>71</v>
      </c>
      <c r="O102" s="21">
        <v>21</v>
      </c>
      <c r="P102" s="21">
        <v>45</v>
      </c>
      <c r="Q102" s="21">
        <v>27</v>
      </c>
      <c r="R102" s="2" t="s">
        <v>438</v>
      </c>
      <c r="S102" s="20">
        <v>2</v>
      </c>
      <c r="T102" s="45" t="s">
        <v>439</v>
      </c>
    </row>
    <row r="103" spans="3:23" ht="13.5" thickBot="1">
      <c r="C103" s="75" t="s">
        <v>443</v>
      </c>
      <c r="D103" s="78" t="s">
        <v>440</v>
      </c>
      <c r="E103" s="53"/>
      <c r="F103" s="54"/>
      <c r="G103" s="51"/>
      <c r="H103" s="60">
        <f>SUM(H94:H100)+H102</f>
        <v>757</v>
      </c>
      <c r="I103" s="129">
        <f>SUM(I94:I100)+I102</f>
        <v>1.5215277777777778</v>
      </c>
      <c r="J103" s="132" t="s">
        <v>111</v>
      </c>
      <c r="K103" s="52"/>
      <c r="L103" s="101">
        <f>1/6*(SUM(L94:L100)+L102)</f>
        <v>1195.8333333333333</v>
      </c>
      <c r="M103" s="60">
        <f>SUM(M94:M100)+M102</f>
        <v>5361</v>
      </c>
      <c r="N103" s="52"/>
      <c r="O103" s="98">
        <f>1/6*(SUM(O94:O100)+O102)</f>
        <v>20.833333333333332</v>
      </c>
      <c r="P103" s="98">
        <f>1/6*(SUM(P94:P100)+P102)</f>
        <v>39</v>
      </c>
      <c r="Q103" s="56"/>
      <c r="R103" s="52"/>
      <c r="S103" s="79"/>
      <c r="T103" s="59"/>
      <c r="U103" s="59"/>
      <c r="V103" s="59"/>
      <c r="W103" s="52"/>
    </row>
    <row r="104" spans="1:20" ht="13.5" thickTop="1">
      <c r="A104" s="20">
        <v>85</v>
      </c>
      <c r="B104" s="2" t="s">
        <v>442</v>
      </c>
      <c r="C104" s="75" t="s">
        <v>444</v>
      </c>
      <c r="D104" s="100" t="s">
        <v>441</v>
      </c>
      <c r="E104" s="17" t="s">
        <v>204</v>
      </c>
      <c r="F104" s="3">
        <v>836</v>
      </c>
      <c r="G104" s="44">
        <v>0.35555555555555557</v>
      </c>
      <c r="H104" s="42">
        <v>192</v>
      </c>
      <c r="I104" s="126">
        <v>0.32916666666666666</v>
      </c>
      <c r="J104" s="21" t="s">
        <v>452</v>
      </c>
      <c r="K104" s="4" t="s">
        <v>453</v>
      </c>
      <c r="L104" s="21">
        <v>1052</v>
      </c>
      <c r="M104" s="42">
        <v>958</v>
      </c>
      <c r="N104" s="111">
        <v>7</v>
      </c>
      <c r="O104" s="21">
        <v>22</v>
      </c>
      <c r="P104" s="21">
        <v>41</v>
      </c>
      <c r="Q104" s="21">
        <v>28</v>
      </c>
      <c r="R104" s="2" t="s">
        <v>454</v>
      </c>
      <c r="S104" s="20">
        <v>2</v>
      </c>
      <c r="T104" s="45" t="s">
        <v>455</v>
      </c>
    </row>
    <row r="105" spans="1:20" ht="12.75">
      <c r="A105" s="20">
        <v>86</v>
      </c>
      <c r="B105" s="2" t="s">
        <v>456</v>
      </c>
      <c r="E105" s="17" t="s">
        <v>457</v>
      </c>
      <c r="F105" s="3">
        <v>315</v>
      </c>
      <c r="G105" s="44">
        <v>0.2590277777777778</v>
      </c>
      <c r="H105" s="42">
        <v>152</v>
      </c>
      <c r="I105" s="126">
        <v>0.24166666666666667</v>
      </c>
      <c r="J105" s="21" t="s">
        <v>458</v>
      </c>
      <c r="K105" s="4" t="s">
        <v>459</v>
      </c>
      <c r="L105" s="21">
        <v>885</v>
      </c>
      <c r="M105" s="42">
        <v>1120</v>
      </c>
      <c r="N105" s="4">
        <v>5</v>
      </c>
      <c r="O105" s="21">
        <v>19</v>
      </c>
      <c r="P105" s="21">
        <v>42</v>
      </c>
      <c r="Q105" s="21">
        <v>31</v>
      </c>
      <c r="R105" s="2" t="s">
        <v>65</v>
      </c>
      <c r="S105" s="20">
        <v>2</v>
      </c>
      <c r="T105" s="45" t="s">
        <v>461</v>
      </c>
    </row>
    <row r="106" spans="1:20" ht="12.75">
      <c r="A106" s="20">
        <v>87</v>
      </c>
      <c r="B106" s="2" t="s">
        <v>460</v>
      </c>
      <c r="E106" s="17" t="s">
        <v>204</v>
      </c>
      <c r="F106" s="3">
        <v>1009</v>
      </c>
      <c r="G106" s="44">
        <v>0.2569444444444445</v>
      </c>
      <c r="H106" s="42">
        <v>124</v>
      </c>
      <c r="I106" s="126">
        <v>0.2354166666666667</v>
      </c>
      <c r="J106" s="21" t="s">
        <v>463</v>
      </c>
      <c r="K106" s="4" t="s">
        <v>464</v>
      </c>
      <c r="L106" s="21">
        <v>1009</v>
      </c>
      <c r="M106" s="42">
        <v>1546</v>
      </c>
      <c r="N106" s="4">
        <v>12</v>
      </c>
      <c r="O106" s="21">
        <v>22</v>
      </c>
      <c r="P106" s="21">
        <v>36</v>
      </c>
      <c r="Q106" s="21">
        <v>29</v>
      </c>
      <c r="R106" s="2" t="s">
        <v>465</v>
      </c>
      <c r="S106" s="20">
        <v>2</v>
      </c>
      <c r="T106" s="45" t="s">
        <v>462</v>
      </c>
    </row>
    <row r="107" spans="1:20" ht="12.75">
      <c r="A107" s="20">
        <v>88</v>
      </c>
      <c r="B107" s="2" t="s">
        <v>471</v>
      </c>
      <c r="E107" s="17" t="s">
        <v>466</v>
      </c>
      <c r="F107" s="3">
        <v>1133</v>
      </c>
      <c r="G107" s="44">
        <v>0.1451388888888889</v>
      </c>
      <c r="H107" s="42">
        <v>104</v>
      </c>
      <c r="I107" s="126">
        <v>0.14375</v>
      </c>
      <c r="J107" s="21" t="s">
        <v>467</v>
      </c>
      <c r="K107" s="4" t="s">
        <v>468</v>
      </c>
      <c r="L107" s="21">
        <v>1108</v>
      </c>
      <c r="M107" s="42">
        <v>761</v>
      </c>
      <c r="N107" s="4">
        <v>12</v>
      </c>
      <c r="O107" s="21">
        <v>17</v>
      </c>
      <c r="P107" s="21">
        <v>24</v>
      </c>
      <c r="Q107" s="21" t="s">
        <v>71</v>
      </c>
      <c r="R107" s="2" t="s">
        <v>469</v>
      </c>
      <c r="S107" s="20">
        <v>1</v>
      </c>
      <c r="T107" s="45" t="s">
        <v>470</v>
      </c>
    </row>
    <row r="108" spans="1:20" ht="12.75">
      <c r="A108" s="20">
        <v>89</v>
      </c>
      <c r="B108" s="2" t="s">
        <v>472</v>
      </c>
      <c r="E108" s="17" t="s">
        <v>86</v>
      </c>
      <c r="F108" s="3">
        <v>1133</v>
      </c>
      <c r="H108" s="42"/>
      <c r="I108" s="126"/>
      <c r="J108" s="21"/>
      <c r="K108" s="4"/>
      <c r="L108" s="21"/>
      <c r="M108" s="42"/>
      <c r="N108" s="4"/>
      <c r="R108" s="2" t="s">
        <v>65</v>
      </c>
      <c r="S108" s="20"/>
      <c r="T108" s="45" t="s">
        <v>478</v>
      </c>
    </row>
    <row r="109" spans="1:20" ht="12.75">
      <c r="A109" s="20">
        <v>90</v>
      </c>
      <c r="B109" s="2" t="s">
        <v>473</v>
      </c>
      <c r="E109" s="17" t="s">
        <v>204</v>
      </c>
      <c r="F109" s="3">
        <v>928</v>
      </c>
      <c r="G109" s="44">
        <v>0.24375</v>
      </c>
      <c r="H109" s="97">
        <v>157</v>
      </c>
      <c r="I109" s="126">
        <v>0.22013888888888888</v>
      </c>
      <c r="J109" s="21" t="s">
        <v>474</v>
      </c>
      <c r="K109" s="4" t="s">
        <v>475</v>
      </c>
      <c r="L109" s="21">
        <v>1181</v>
      </c>
      <c r="M109" s="42">
        <v>649</v>
      </c>
      <c r="N109" s="4">
        <v>10</v>
      </c>
      <c r="O109" s="21">
        <v>18</v>
      </c>
      <c r="P109" s="21">
        <v>38</v>
      </c>
      <c r="Q109" s="21">
        <v>31</v>
      </c>
      <c r="R109" s="2" t="s">
        <v>483</v>
      </c>
      <c r="S109" s="20">
        <v>1</v>
      </c>
      <c r="T109" s="45" t="s">
        <v>476</v>
      </c>
    </row>
    <row r="110" spans="1:20" ht="12.75">
      <c r="A110" s="20">
        <v>91</v>
      </c>
      <c r="B110" s="2" t="s">
        <v>477</v>
      </c>
      <c r="E110" s="17" t="s">
        <v>204</v>
      </c>
      <c r="F110" s="3">
        <v>1215</v>
      </c>
      <c r="G110" s="44">
        <v>0.24930555555555556</v>
      </c>
      <c r="H110" s="42">
        <v>173</v>
      </c>
      <c r="I110" s="126">
        <v>0.2263888888888889</v>
      </c>
      <c r="J110" s="21" t="s">
        <v>479</v>
      </c>
      <c r="K110" s="4" t="s">
        <v>480</v>
      </c>
      <c r="L110" s="21">
        <v>1213</v>
      </c>
      <c r="M110" s="42">
        <v>633</v>
      </c>
      <c r="N110" s="4">
        <v>7</v>
      </c>
      <c r="O110" s="21">
        <v>15</v>
      </c>
      <c r="P110" s="21">
        <v>36</v>
      </c>
      <c r="Q110" s="21">
        <v>28</v>
      </c>
      <c r="R110" s="2" t="s">
        <v>483</v>
      </c>
      <c r="S110" s="20">
        <v>1</v>
      </c>
      <c r="T110" s="45" t="s">
        <v>481</v>
      </c>
    </row>
    <row r="111" spans="1:20" ht="12.75">
      <c r="A111" s="20">
        <v>92</v>
      </c>
      <c r="B111" s="2" t="s">
        <v>482</v>
      </c>
      <c r="E111" s="118" t="s">
        <v>624</v>
      </c>
      <c r="F111" s="3">
        <v>784</v>
      </c>
      <c r="G111" s="44">
        <v>0.22569444444444445</v>
      </c>
      <c r="H111" s="42">
        <v>160</v>
      </c>
      <c r="I111" s="126">
        <v>0.2041666666666667</v>
      </c>
      <c r="J111" s="21" t="s">
        <v>484</v>
      </c>
      <c r="K111" s="4" t="s">
        <v>249</v>
      </c>
      <c r="L111" s="21">
        <v>1181</v>
      </c>
      <c r="M111" s="42">
        <v>401</v>
      </c>
      <c r="N111" s="4">
        <v>7</v>
      </c>
      <c r="O111" s="21">
        <v>16</v>
      </c>
      <c r="P111" s="21">
        <v>36</v>
      </c>
      <c r="Q111" s="21">
        <v>27</v>
      </c>
      <c r="R111" s="2" t="s">
        <v>483</v>
      </c>
      <c r="S111" s="20">
        <v>1</v>
      </c>
      <c r="T111" s="45" t="s">
        <v>485</v>
      </c>
    </row>
    <row r="112" spans="1:20" ht="12.75">
      <c r="A112" s="20">
        <v>93</v>
      </c>
      <c r="B112" s="2" t="s">
        <v>486</v>
      </c>
      <c r="E112" s="17" t="s">
        <v>488</v>
      </c>
      <c r="F112" s="3">
        <v>784</v>
      </c>
      <c r="H112" s="42"/>
      <c r="I112" s="126"/>
      <c r="J112" s="21"/>
      <c r="K112" s="4"/>
      <c r="L112" s="21"/>
      <c r="M112" s="42"/>
      <c r="N112" s="4"/>
      <c r="S112" s="20"/>
      <c r="T112" s="45" t="s">
        <v>489</v>
      </c>
    </row>
    <row r="113" spans="1:20" ht="12.75">
      <c r="A113" s="20">
        <v>94</v>
      </c>
      <c r="B113" s="2" t="s">
        <v>487</v>
      </c>
      <c r="E113" s="17" t="s">
        <v>86</v>
      </c>
      <c r="F113" s="3">
        <v>784</v>
      </c>
      <c r="H113" s="42"/>
      <c r="I113" s="126"/>
      <c r="J113" s="21"/>
      <c r="K113" s="4"/>
      <c r="L113" s="21"/>
      <c r="M113" s="42"/>
      <c r="N113" s="4"/>
      <c r="S113" s="20"/>
      <c r="T113" s="45" t="s">
        <v>490</v>
      </c>
    </row>
    <row r="114" spans="1:23" ht="13.5" thickBot="1">
      <c r="A114" s="51"/>
      <c r="B114" s="52"/>
      <c r="C114" s="96" t="s">
        <v>433</v>
      </c>
      <c r="D114" s="53"/>
      <c r="E114" s="53"/>
      <c r="F114" s="54"/>
      <c r="G114" s="51"/>
      <c r="H114" s="67">
        <f>H102+SUM(H104:H113)</f>
        <v>1202</v>
      </c>
      <c r="I114" s="135">
        <f>I102+SUM(I104:I113)</f>
        <v>1.8097222222222222</v>
      </c>
      <c r="J114" s="131" t="s">
        <v>630</v>
      </c>
      <c r="K114" s="57"/>
      <c r="L114" s="102">
        <f>1/8*(L102+SUM(L104:L113))</f>
        <v>1097.25</v>
      </c>
      <c r="M114" s="67">
        <f>M102+SUM(M104:M113)</f>
        <v>6689</v>
      </c>
      <c r="N114" s="57"/>
      <c r="O114" s="68">
        <f>1/8*(O102+SUM(O104:O113))</f>
        <v>18.75</v>
      </c>
      <c r="P114" s="68">
        <f>1/8*(P102+SUM(P104:P113))</f>
        <v>37.25</v>
      </c>
      <c r="Q114" s="56"/>
      <c r="R114" s="52"/>
      <c r="S114" s="51"/>
      <c r="T114" s="59"/>
      <c r="U114" s="59"/>
      <c r="V114" s="59"/>
      <c r="W114" s="52"/>
    </row>
    <row r="115" spans="1:20" ht="13.5" thickTop="1">
      <c r="A115" s="20">
        <v>95</v>
      </c>
      <c r="B115" s="2" t="s">
        <v>491</v>
      </c>
      <c r="C115" s="99" t="s">
        <v>498</v>
      </c>
      <c r="E115" s="17" t="s">
        <v>492</v>
      </c>
      <c r="F115" s="3">
        <v>827</v>
      </c>
      <c r="G115" s="44">
        <v>0.34791666666666665</v>
      </c>
      <c r="H115" s="42">
        <v>81</v>
      </c>
      <c r="I115" s="126">
        <v>0.12569444444444444</v>
      </c>
      <c r="J115" s="21" t="s">
        <v>493</v>
      </c>
      <c r="K115" s="4" t="s">
        <v>494</v>
      </c>
      <c r="L115" s="21">
        <v>902</v>
      </c>
      <c r="M115" s="42">
        <v>325</v>
      </c>
      <c r="N115" s="111">
        <v>7</v>
      </c>
      <c r="O115" s="21">
        <v>17</v>
      </c>
      <c r="P115" s="21">
        <v>40</v>
      </c>
      <c r="Q115" s="21">
        <v>28</v>
      </c>
      <c r="R115" s="2" t="s">
        <v>65</v>
      </c>
      <c r="S115" s="20">
        <v>1</v>
      </c>
      <c r="T115" s="45" t="s">
        <v>495</v>
      </c>
    </row>
    <row r="116" spans="3:23" ht="13.5" thickBot="1">
      <c r="C116" s="75" t="s">
        <v>499</v>
      </c>
      <c r="D116" s="78" t="s">
        <v>496</v>
      </c>
      <c r="E116" s="53"/>
      <c r="F116" s="54"/>
      <c r="G116" s="51"/>
      <c r="H116" s="60">
        <f>SUM(H104:H113)+H115</f>
        <v>1143</v>
      </c>
      <c r="I116" s="129">
        <f>SUM(I104:I113)+I115</f>
        <v>1.7263888888888888</v>
      </c>
      <c r="J116" s="132" t="s">
        <v>631</v>
      </c>
      <c r="K116" s="52"/>
      <c r="L116" s="101">
        <f>1/8*(SUM(L104:L113)+L115)</f>
        <v>1066.375</v>
      </c>
      <c r="M116" s="60">
        <f>SUM(M104:M113)+M115</f>
        <v>6393</v>
      </c>
      <c r="N116" s="52"/>
      <c r="O116" s="98">
        <f>1/8*(SUM(O104:O113)+O115)</f>
        <v>18.25</v>
      </c>
      <c r="P116" s="98">
        <f>1/8*(SUM(P104:P113)+P115)</f>
        <v>36.625</v>
      </c>
      <c r="Q116" s="56"/>
      <c r="R116" s="52"/>
      <c r="S116" s="79"/>
      <c r="T116" s="59"/>
      <c r="U116" s="59"/>
      <c r="V116" s="59"/>
      <c r="W116" s="52"/>
    </row>
    <row r="117" spans="1:20" ht="13.5" thickTop="1">
      <c r="A117" s="20">
        <v>96</v>
      </c>
      <c r="B117" s="2" t="s">
        <v>501</v>
      </c>
      <c r="C117" s="75" t="s">
        <v>500</v>
      </c>
      <c r="D117" s="100" t="s">
        <v>497</v>
      </c>
      <c r="E117" s="17" t="s">
        <v>204</v>
      </c>
      <c r="F117" s="3">
        <v>943</v>
      </c>
      <c r="G117" s="44">
        <v>0.23611111111111113</v>
      </c>
      <c r="H117" s="42">
        <v>159</v>
      </c>
      <c r="I117" s="126">
        <v>0.21319444444444444</v>
      </c>
      <c r="J117" s="21" t="s">
        <v>502</v>
      </c>
      <c r="K117" s="4" t="s">
        <v>503</v>
      </c>
      <c r="L117" s="21">
        <v>964</v>
      </c>
      <c r="M117" s="42">
        <v>232</v>
      </c>
      <c r="N117" s="4">
        <v>5</v>
      </c>
      <c r="O117" s="21">
        <v>19</v>
      </c>
      <c r="P117" s="21">
        <v>36</v>
      </c>
      <c r="Q117" s="21">
        <v>31</v>
      </c>
      <c r="R117" s="2" t="s">
        <v>504</v>
      </c>
      <c r="S117" s="20">
        <v>1</v>
      </c>
      <c r="T117" s="45" t="s">
        <v>505</v>
      </c>
    </row>
    <row r="118" spans="1:20" ht="12.75">
      <c r="A118" s="20">
        <v>97</v>
      </c>
      <c r="B118" s="2" t="s">
        <v>511</v>
      </c>
      <c r="E118" s="17" t="s">
        <v>506</v>
      </c>
      <c r="F118" s="3">
        <v>800</v>
      </c>
      <c r="G118" s="44">
        <v>0.24583333333333335</v>
      </c>
      <c r="H118" s="42">
        <v>157</v>
      </c>
      <c r="I118" s="126">
        <v>0.20625</v>
      </c>
      <c r="J118" s="21" t="s">
        <v>507</v>
      </c>
      <c r="K118" s="4" t="s">
        <v>508</v>
      </c>
      <c r="L118" s="21">
        <v>910</v>
      </c>
      <c r="M118" s="42">
        <v>70</v>
      </c>
      <c r="N118" s="4">
        <v>4</v>
      </c>
      <c r="O118" s="21">
        <v>15</v>
      </c>
      <c r="P118" s="21">
        <v>38</v>
      </c>
      <c r="Q118" s="21">
        <v>29</v>
      </c>
      <c r="R118" s="2" t="s">
        <v>504</v>
      </c>
      <c r="S118" s="20">
        <v>1</v>
      </c>
      <c r="T118" s="41" t="s">
        <v>509</v>
      </c>
    </row>
    <row r="119" spans="1:20" ht="12.75">
      <c r="A119" s="20">
        <v>98</v>
      </c>
      <c r="B119" s="2" t="s">
        <v>510</v>
      </c>
      <c r="E119" s="17" t="s">
        <v>204</v>
      </c>
      <c r="F119" s="3">
        <v>819</v>
      </c>
      <c r="G119" s="44">
        <v>0.28055555555555556</v>
      </c>
      <c r="H119" s="42">
        <v>172</v>
      </c>
      <c r="I119" s="126">
        <v>0.2298611111111111</v>
      </c>
      <c r="J119" s="21" t="s">
        <v>512</v>
      </c>
      <c r="K119" s="4">
        <v>46.2</v>
      </c>
      <c r="L119" s="21">
        <v>813</v>
      </c>
      <c r="M119" s="42">
        <v>45</v>
      </c>
      <c r="N119" s="4">
        <v>4</v>
      </c>
      <c r="O119" s="21">
        <v>15</v>
      </c>
      <c r="P119" s="21">
        <v>39</v>
      </c>
      <c r="Q119" s="21">
        <v>34</v>
      </c>
      <c r="R119" s="2" t="s">
        <v>191</v>
      </c>
      <c r="S119" s="20">
        <v>1</v>
      </c>
      <c r="T119" s="45" t="s">
        <v>513</v>
      </c>
    </row>
    <row r="120" spans="1:20" ht="12.75">
      <c r="A120" s="20">
        <v>99</v>
      </c>
      <c r="B120" s="2" t="s">
        <v>514</v>
      </c>
      <c r="E120" s="17" t="s">
        <v>515</v>
      </c>
      <c r="F120" s="3">
        <v>817</v>
      </c>
      <c r="G120" s="44">
        <v>0.25</v>
      </c>
      <c r="H120" s="42">
        <v>150</v>
      </c>
      <c r="I120" s="126">
        <v>0.20625</v>
      </c>
      <c r="J120" s="21" t="s">
        <v>516</v>
      </c>
      <c r="K120" s="4" t="s">
        <v>517</v>
      </c>
      <c r="L120" s="21">
        <v>842</v>
      </c>
      <c r="M120" s="42">
        <v>80</v>
      </c>
      <c r="N120" s="4">
        <v>5</v>
      </c>
      <c r="O120" s="21">
        <v>18</v>
      </c>
      <c r="P120" s="21">
        <v>41</v>
      </c>
      <c r="Q120" s="21" t="s">
        <v>71</v>
      </c>
      <c r="R120" s="2" t="s">
        <v>65</v>
      </c>
      <c r="S120" s="20">
        <v>1</v>
      </c>
      <c r="T120" s="41" t="s">
        <v>520</v>
      </c>
    </row>
    <row r="121" spans="1:20" ht="12.75">
      <c r="A121" s="20">
        <v>100</v>
      </c>
      <c r="B121" s="2" t="s">
        <v>518</v>
      </c>
      <c r="E121" s="17" t="s">
        <v>86</v>
      </c>
      <c r="F121" s="3">
        <v>817</v>
      </c>
      <c r="H121" s="42"/>
      <c r="I121" s="126"/>
      <c r="J121" s="21"/>
      <c r="K121" s="4"/>
      <c r="L121" s="21"/>
      <c r="M121" s="42"/>
      <c r="N121" s="4"/>
      <c r="R121" s="2" t="s">
        <v>65</v>
      </c>
      <c r="S121" s="20"/>
      <c r="T121" s="45" t="s">
        <v>519</v>
      </c>
    </row>
    <row r="122" spans="1:20" ht="12.75">
      <c r="A122" s="20">
        <v>101</v>
      </c>
      <c r="B122" s="2" t="s">
        <v>521</v>
      </c>
      <c r="E122" s="17" t="s">
        <v>204</v>
      </c>
      <c r="F122" s="3">
        <v>893</v>
      </c>
      <c r="G122" s="44">
        <v>0.20138888888888887</v>
      </c>
      <c r="H122" s="42">
        <v>161</v>
      </c>
      <c r="I122" s="126">
        <v>0.18472222222222223</v>
      </c>
      <c r="J122" s="21" t="s">
        <v>80</v>
      </c>
      <c r="K122" s="4" t="s">
        <v>523</v>
      </c>
      <c r="L122" s="21">
        <v>872</v>
      </c>
      <c r="M122" s="42">
        <v>86</v>
      </c>
      <c r="N122" s="4">
        <v>5</v>
      </c>
      <c r="O122" s="21">
        <v>16</v>
      </c>
      <c r="P122" s="21">
        <v>35</v>
      </c>
      <c r="Q122" s="21">
        <v>35</v>
      </c>
      <c r="R122" s="2" t="s">
        <v>522</v>
      </c>
      <c r="S122" s="20">
        <v>1</v>
      </c>
      <c r="T122" s="41" t="s">
        <v>533</v>
      </c>
    </row>
    <row r="123" spans="1:20" ht="12.75">
      <c r="A123" s="20">
        <v>102</v>
      </c>
      <c r="B123" s="2" t="s">
        <v>524</v>
      </c>
      <c r="E123" s="17" t="s">
        <v>525</v>
      </c>
      <c r="F123" s="3">
        <v>1059</v>
      </c>
      <c r="G123" s="44">
        <v>0.20833333333333334</v>
      </c>
      <c r="H123" s="42">
        <v>142</v>
      </c>
      <c r="I123" s="126">
        <v>0.16875</v>
      </c>
      <c r="J123" s="21" t="s">
        <v>147</v>
      </c>
      <c r="K123" s="4" t="s">
        <v>526</v>
      </c>
      <c r="L123" s="21">
        <v>1038</v>
      </c>
      <c r="M123" s="42">
        <v>179</v>
      </c>
      <c r="N123" s="4">
        <v>4</v>
      </c>
      <c r="O123" s="21">
        <v>14</v>
      </c>
      <c r="P123" s="21">
        <v>32</v>
      </c>
      <c r="Q123" s="21">
        <v>31</v>
      </c>
      <c r="R123" s="2" t="s">
        <v>527</v>
      </c>
      <c r="S123" s="20">
        <v>1</v>
      </c>
      <c r="T123" s="45" t="s">
        <v>532</v>
      </c>
    </row>
    <row r="124" spans="1:20" ht="12.75">
      <c r="A124" s="20">
        <v>103</v>
      </c>
      <c r="B124" s="2" t="s">
        <v>528</v>
      </c>
      <c r="E124" s="17" t="s">
        <v>529</v>
      </c>
      <c r="F124" s="3">
        <v>1186</v>
      </c>
      <c r="G124" s="44">
        <v>0.31875</v>
      </c>
      <c r="H124" s="42">
        <v>211</v>
      </c>
      <c r="I124" s="126">
        <v>0.2722222222222222</v>
      </c>
      <c r="J124" s="21" t="s">
        <v>530</v>
      </c>
      <c r="K124" s="4" t="s">
        <v>531</v>
      </c>
      <c r="L124" s="21">
        <v>1193</v>
      </c>
      <c r="M124" s="106">
        <v>200</v>
      </c>
      <c r="N124" s="4">
        <v>4</v>
      </c>
      <c r="O124" s="21">
        <v>15</v>
      </c>
      <c r="P124" s="21">
        <v>38</v>
      </c>
      <c r="Q124" s="21">
        <v>25</v>
      </c>
      <c r="R124" s="2" t="s">
        <v>534</v>
      </c>
      <c r="S124" s="20">
        <v>1</v>
      </c>
      <c r="T124" s="41" t="s">
        <v>532</v>
      </c>
    </row>
    <row r="125" spans="4:23" ht="13.5" thickBot="1">
      <c r="D125" s="78" t="s">
        <v>535</v>
      </c>
      <c r="E125" s="53"/>
      <c r="F125" s="54"/>
      <c r="G125" s="51"/>
      <c r="H125" s="60">
        <f>SUM(H117:H124)</f>
        <v>1152</v>
      </c>
      <c r="I125" s="129">
        <f>SUM(I117:I124)</f>
        <v>1.4812499999999997</v>
      </c>
      <c r="J125" s="132" t="s">
        <v>227</v>
      </c>
      <c r="K125" s="57"/>
      <c r="L125" s="101">
        <f>1/7*SUM(L117:L124)</f>
        <v>947.4285714285713</v>
      </c>
      <c r="M125" s="60">
        <f>SUM(M117:M124)</f>
        <v>892</v>
      </c>
      <c r="N125" s="57"/>
      <c r="O125" s="98">
        <f>1/7*SUM(O117:O124)</f>
        <v>16</v>
      </c>
      <c r="P125" s="98">
        <f>1/7*SUM(P117:P124)</f>
        <v>37</v>
      </c>
      <c r="Q125" s="56"/>
      <c r="R125" s="52"/>
      <c r="S125" s="51"/>
      <c r="T125" s="59"/>
      <c r="U125" s="59"/>
      <c r="V125" s="59"/>
      <c r="W125" s="52"/>
    </row>
    <row r="126" spans="1:20" ht="13.5" thickTop="1">
      <c r="A126" s="20">
        <v>104</v>
      </c>
      <c r="B126" s="2" t="s">
        <v>537</v>
      </c>
      <c r="D126" s="100" t="s">
        <v>536</v>
      </c>
      <c r="E126" s="17" t="s">
        <v>538</v>
      </c>
      <c r="F126" s="62">
        <v>1364</v>
      </c>
      <c r="G126" s="44">
        <v>0.2652777777777778</v>
      </c>
      <c r="H126" s="42">
        <v>164</v>
      </c>
      <c r="I126" s="126">
        <v>0.24583333333333335</v>
      </c>
      <c r="J126" s="21" t="s">
        <v>539</v>
      </c>
      <c r="K126" s="4" t="s">
        <v>540</v>
      </c>
      <c r="L126" s="21">
        <v>1408</v>
      </c>
      <c r="M126" s="107">
        <v>321</v>
      </c>
      <c r="N126" s="111">
        <v>7</v>
      </c>
      <c r="O126" s="21">
        <v>17</v>
      </c>
      <c r="P126" s="21">
        <v>40</v>
      </c>
      <c r="Q126" s="21">
        <v>26</v>
      </c>
      <c r="R126" s="2" t="s">
        <v>542</v>
      </c>
      <c r="S126" s="20">
        <v>2</v>
      </c>
      <c r="T126" s="41" t="s">
        <v>541</v>
      </c>
    </row>
    <row r="127" spans="1:20" ht="12.75">
      <c r="A127" s="20">
        <v>105</v>
      </c>
      <c r="B127" s="2" t="s">
        <v>543</v>
      </c>
      <c r="E127" s="118" t="s">
        <v>613</v>
      </c>
      <c r="F127" s="3">
        <v>1538</v>
      </c>
      <c r="G127" s="44">
        <v>0.2986111111111111</v>
      </c>
      <c r="H127" s="42">
        <v>162</v>
      </c>
      <c r="I127" s="126">
        <v>0.23958333333333334</v>
      </c>
      <c r="J127" s="21" t="s">
        <v>544</v>
      </c>
      <c r="K127" s="4" t="s">
        <v>63</v>
      </c>
      <c r="L127" s="21">
        <v>1790</v>
      </c>
      <c r="M127" s="42">
        <v>731</v>
      </c>
      <c r="N127" s="4">
        <v>10</v>
      </c>
      <c r="O127" s="21">
        <v>11</v>
      </c>
      <c r="P127" s="21">
        <v>32</v>
      </c>
      <c r="Q127" s="21" t="s">
        <v>71</v>
      </c>
      <c r="R127" s="2" t="s">
        <v>545</v>
      </c>
      <c r="S127" s="20">
        <v>2</v>
      </c>
      <c r="T127" s="41" t="s">
        <v>552</v>
      </c>
    </row>
    <row r="128" spans="1:20" ht="12.75">
      <c r="A128" s="20">
        <v>106</v>
      </c>
      <c r="B128" s="2" t="s">
        <v>546</v>
      </c>
      <c r="E128" s="17" t="s">
        <v>86</v>
      </c>
      <c r="F128" s="3">
        <v>1538</v>
      </c>
      <c r="H128" s="42"/>
      <c r="I128" s="126"/>
      <c r="J128" s="21"/>
      <c r="K128" s="4"/>
      <c r="L128" s="21"/>
      <c r="M128" s="42"/>
      <c r="N128" s="4"/>
      <c r="R128" s="2" t="s">
        <v>548</v>
      </c>
      <c r="S128" s="20"/>
      <c r="T128" s="45" t="s">
        <v>553</v>
      </c>
    </row>
    <row r="129" spans="1:20" ht="12.75">
      <c r="A129" s="20">
        <v>107</v>
      </c>
      <c r="B129" s="2" t="s">
        <v>547</v>
      </c>
      <c r="E129" s="17" t="s">
        <v>86</v>
      </c>
      <c r="F129" s="3">
        <v>1538</v>
      </c>
      <c r="H129" s="42"/>
      <c r="I129" s="126"/>
      <c r="J129" s="21"/>
      <c r="K129" s="4"/>
      <c r="L129" s="21"/>
      <c r="M129" s="106"/>
      <c r="N129" s="4"/>
      <c r="R129" s="2" t="s">
        <v>548</v>
      </c>
      <c r="S129" s="20"/>
      <c r="T129" s="45" t="s">
        <v>554</v>
      </c>
    </row>
    <row r="130" spans="1:23" ht="13.5" thickBot="1">
      <c r="A130" s="51"/>
      <c r="B130" s="52"/>
      <c r="C130" s="96" t="s">
        <v>385</v>
      </c>
      <c r="D130" s="53"/>
      <c r="E130" s="53"/>
      <c r="F130" s="54"/>
      <c r="G130" s="51"/>
      <c r="H130" s="67">
        <f>H115+SUM(H117:H124)+SUM(H126:H129)</f>
        <v>1559</v>
      </c>
      <c r="I130" s="135">
        <f>I115+SUM(I117:I124)+SUM(I126:I129)</f>
        <v>2.092361111111111</v>
      </c>
      <c r="J130" s="131" t="s">
        <v>502</v>
      </c>
      <c r="K130" s="57"/>
      <c r="L130" s="105">
        <f>1/10*(L115+SUM(L117:L124)+SUM(M126:M129))</f>
        <v>858.6</v>
      </c>
      <c r="M130" s="67">
        <f>M115+SUM(M117:M124)+SUM(M126:M129)</f>
        <v>2269</v>
      </c>
      <c r="N130" s="57"/>
      <c r="O130" s="68">
        <f>1/10*(O115+SUM(O117:O124)+SUM(P126:P129))</f>
        <v>20.1</v>
      </c>
      <c r="P130" s="68">
        <f>1/10*(P115+SUM(P117:P124)+SUM(Q126:Q129))</f>
        <v>32.5</v>
      </c>
      <c r="Q130" s="56"/>
      <c r="R130" s="52"/>
      <c r="S130" s="51"/>
      <c r="T130" s="116" t="s">
        <v>562</v>
      </c>
      <c r="U130" s="59"/>
      <c r="V130" s="59"/>
      <c r="W130" s="52"/>
    </row>
    <row r="131" spans="1:20" ht="13.5" thickTop="1">
      <c r="A131" s="20">
        <v>108</v>
      </c>
      <c r="B131" s="2" t="s">
        <v>558</v>
      </c>
      <c r="C131" s="99" t="s">
        <v>549</v>
      </c>
      <c r="E131" s="17" t="s">
        <v>204</v>
      </c>
      <c r="F131" s="62">
        <v>1188</v>
      </c>
      <c r="G131" s="44">
        <v>0.20833333333333334</v>
      </c>
      <c r="H131" s="42">
        <v>153</v>
      </c>
      <c r="I131" s="43">
        <v>0.1840277777777778</v>
      </c>
      <c r="J131" s="21" t="s">
        <v>248</v>
      </c>
      <c r="K131" s="4" t="s">
        <v>555</v>
      </c>
      <c r="L131" s="21">
        <v>1765</v>
      </c>
      <c r="M131" s="107">
        <v>398</v>
      </c>
      <c r="N131" s="4">
        <v>7</v>
      </c>
      <c r="O131" s="21">
        <v>11</v>
      </c>
      <c r="P131" s="21">
        <v>29</v>
      </c>
      <c r="Q131" s="21">
        <v>33</v>
      </c>
      <c r="R131" s="2" t="s">
        <v>483</v>
      </c>
      <c r="S131" s="20">
        <v>1</v>
      </c>
      <c r="T131" s="41" t="s">
        <v>556</v>
      </c>
    </row>
    <row r="132" spans="1:20" ht="12.75">
      <c r="A132" s="20">
        <v>109</v>
      </c>
      <c r="B132" s="2" t="s">
        <v>557</v>
      </c>
      <c r="C132" s="75" t="s">
        <v>550</v>
      </c>
      <c r="E132" s="17" t="s">
        <v>204</v>
      </c>
      <c r="F132" s="3">
        <v>952</v>
      </c>
      <c r="G132" s="44">
        <v>0.22013888888888888</v>
      </c>
      <c r="H132" s="42">
        <v>177</v>
      </c>
      <c r="I132" s="43">
        <v>0.18888888888888888</v>
      </c>
      <c r="J132" s="21" t="s">
        <v>559</v>
      </c>
      <c r="K132" s="4" t="s">
        <v>560</v>
      </c>
      <c r="L132" s="21">
        <v>1170</v>
      </c>
      <c r="M132" s="42">
        <v>192</v>
      </c>
      <c r="N132" s="4" t="s">
        <v>71</v>
      </c>
      <c r="O132" s="21">
        <v>9</v>
      </c>
      <c r="P132" s="21">
        <v>33</v>
      </c>
      <c r="Q132" s="21">
        <v>28</v>
      </c>
      <c r="R132" s="2" t="s">
        <v>483</v>
      </c>
      <c r="S132" s="20">
        <v>1</v>
      </c>
      <c r="T132" s="41" t="s">
        <v>561</v>
      </c>
    </row>
    <row r="133" spans="1:20" ht="12.75">
      <c r="A133" s="20">
        <v>110</v>
      </c>
      <c r="B133" s="2" t="s">
        <v>563</v>
      </c>
      <c r="C133" s="75" t="s">
        <v>551</v>
      </c>
      <c r="E133" s="17" t="s">
        <v>564</v>
      </c>
      <c r="F133" s="3">
        <v>1015</v>
      </c>
      <c r="G133" s="44">
        <v>0.21180555555555555</v>
      </c>
      <c r="H133" s="42">
        <v>152</v>
      </c>
      <c r="I133" s="43">
        <v>0.175</v>
      </c>
      <c r="J133" s="21" t="s">
        <v>565</v>
      </c>
      <c r="K133" s="4" t="s">
        <v>566</v>
      </c>
      <c r="L133" s="21">
        <v>1032</v>
      </c>
      <c r="M133" s="42">
        <v>303</v>
      </c>
      <c r="N133" s="4">
        <v>4</v>
      </c>
      <c r="O133" s="21">
        <v>14</v>
      </c>
      <c r="P133" s="21">
        <v>34</v>
      </c>
      <c r="Q133" s="21">
        <v>27</v>
      </c>
      <c r="R133" s="2" t="s">
        <v>65</v>
      </c>
      <c r="S133" s="20">
        <v>1</v>
      </c>
      <c r="T133" s="41" t="s">
        <v>567</v>
      </c>
    </row>
    <row r="134" spans="1:20" ht="12.75">
      <c r="A134" s="20">
        <v>111</v>
      </c>
      <c r="B134" s="2" t="s">
        <v>568</v>
      </c>
      <c r="E134" s="17" t="s">
        <v>571</v>
      </c>
      <c r="F134" s="3">
        <v>701</v>
      </c>
      <c r="G134" s="44">
        <v>0.23611111111111113</v>
      </c>
      <c r="H134" s="42">
        <v>153</v>
      </c>
      <c r="I134" s="43">
        <v>0.20902777777777778</v>
      </c>
      <c r="J134" s="21" t="s">
        <v>289</v>
      </c>
      <c r="K134" s="4" t="s">
        <v>569</v>
      </c>
      <c r="L134" s="21">
        <v>1003</v>
      </c>
      <c r="M134" s="42">
        <v>385</v>
      </c>
      <c r="N134" s="4">
        <v>11</v>
      </c>
      <c r="O134" s="21">
        <v>15</v>
      </c>
      <c r="P134" s="21">
        <v>35</v>
      </c>
      <c r="Q134" s="21">
        <v>30</v>
      </c>
      <c r="R134" s="2" t="s">
        <v>65</v>
      </c>
      <c r="S134" s="20">
        <v>1</v>
      </c>
      <c r="T134" s="41" t="s">
        <v>575</v>
      </c>
    </row>
    <row r="135" spans="1:20" ht="12.75">
      <c r="A135" s="20">
        <v>112</v>
      </c>
      <c r="B135" s="2" t="s">
        <v>570</v>
      </c>
      <c r="E135" s="17" t="s">
        <v>572</v>
      </c>
      <c r="F135" s="3">
        <v>94</v>
      </c>
      <c r="G135" s="44">
        <v>0.2569444444444445</v>
      </c>
      <c r="H135" s="42">
        <v>112</v>
      </c>
      <c r="I135" s="43">
        <v>0.19652777777777777</v>
      </c>
      <c r="J135" s="21" t="s">
        <v>573</v>
      </c>
      <c r="K135" s="4" t="s">
        <v>574</v>
      </c>
      <c r="L135" s="21">
        <v>741</v>
      </c>
      <c r="M135" s="42">
        <v>769</v>
      </c>
      <c r="N135" s="4">
        <v>19</v>
      </c>
      <c r="O135" s="21">
        <v>16</v>
      </c>
      <c r="P135" s="21">
        <v>42</v>
      </c>
      <c r="Q135" s="21">
        <v>31</v>
      </c>
      <c r="R135" s="2" t="s">
        <v>65</v>
      </c>
      <c r="S135" s="20">
        <v>1</v>
      </c>
      <c r="T135" s="41" t="s">
        <v>576</v>
      </c>
    </row>
    <row r="136" spans="1:20" ht="12.75">
      <c r="A136" s="20">
        <v>113</v>
      </c>
      <c r="B136" s="2" t="s">
        <v>577</v>
      </c>
      <c r="E136" s="17" t="s">
        <v>86</v>
      </c>
      <c r="F136" s="3">
        <v>94</v>
      </c>
      <c r="G136" s="20">
        <v>0</v>
      </c>
      <c r="H136" s="42">
        <v>0</v>
      </c>
      <c r="I136" s="21">
        <v>0</v>
      </c>
      <c r="J136" s="21">
        <v>0</v>
      </c>
      <c r="K136" s="4">
        <v>0</v>
      </c>
      <c r="L136" s="21">
        <v>0</v>
      </c>
      <c r="M136" s="42">
        <v>0</v>
      </c>
      <c r="N136" s="4">
        <v>0</v>
      </c>
      <c r="O136" s="21" t="s">
        <v>71</v>
      </c>
      <c r="P136" s="21" t="s">
        <v>71</v>
      </c>
      <c r="Q136" s="21" t="s">
        <v>71</v>
      </c>
      <c r="R136" s="2" t="s">
        <v>207</v>
      </c>
      <c r="S136" s="20"/>
      <c r="T136" s="45" t="s">
        <v>578</v>
      </c>
    </row>
    <row r="137" spans="1:20" ht="12.75">
      <c r="A137" s="20">
        <v>114</v>
      </c>
      <c r="B137" s="2" t="s">
        <v>579</v>
      </c>
      <c r="E137" s="17" t="s">
        <v>594</v>
      </c>
      <c r="F137" s="3">
        <v>51</v>
      </c>
      <c r="G137" s="44">
        <v>0.2534722222222222</v>
      </c>
      <c r="H137" s="42">
        <v>136</v>
      </c>
      <c r="I137" s="43">
        <v>0.21180555555555555</v>
      </c>
      <c r="J137" s="21" t="s">
        <v>580</v>
      </c>
      <c r="K137" s="4" t="s">
        <v>581</v>
      </c>
      <c r="L137" s="21">
        <v>598</v>
      </c>
      <c r="M137" s="42">
        <v>962</v>
      </c>
      <c r="N137" s="4">
        <v>12</v>
      </c>
      <c r="O137" s="21">
        <v>18</v>
      </c>
      <c r="P137" s="21">
        <v>41</v>
      </c>
      <c r="Q137" s="21">
        <v>24</v>
      </c>
      <c r="R137" s="2" t="s">
        <v>582</v>
      </c>
      <c r="S137" s="20">
        <v>1</v>
      </c>
      <c r="T137" s="41" t="s">
        <v>583</v>
      </c>
    </row>
    <row r="138" spans="4:23" ht="13.5" thickBot="1">
      <c r="D138" s="78" t="s">
        <v>584</v>
      </c>
      <c r="E138" s="53"/>
      <c r="F138" s="54"/>
      <c r="G138" s="51"/>
      <c r="H138" s="60">
        <f>SUM(H126:H129)+SUM(H131:H137)</f>
        <v>1209</v>
      </c>
      <c r="I138" s="128">
        <f>SUM(I126:I129)+SUM(I131:I137)</f>
        <v>1.6506944444444445</v>
      </c>
      <c r="J138" s="132" t="s">
        <v>289</v>
      </c>
      <c r="K138" s="57"/>
      <c r="L138" s="115">
        <f>1/8*(SUM(L126:L129)+SUM(L131:L137))</f>
        <v>1188.375</v>
      </c>
      <c r="M138" s="60">
        <f>SUM(M126:M129)+SUM(M131:M137)</f>
        <v>4061</v>
      </c>
      <c r="N138" s="57"/>
      <c r="O138" s="98">
        <f>1/8*(SUM(O126:O129)+SUM(O131:O137))</f>
        <v>13.875</v>
      </c>
      <c r="P138" s="98">
        <f>1/8*(SUM(P126:P129)+SUM(P131:P137))</f>
        <v>35.75</v>
      </c>
      <c r="Q138" s="56"/>
      <c r="R138" s="52"/>
      <c r="S138" s="51"/>
      <c r="T138" s="117" t="s">
        <v>586</v>
      </c>
      <c r="U138" s="59"/>
      <c r="V138" s="59"/>
      <c r="W138" s="52"/>
    </row>
    <row r="139" spans="1:20" ht="13.5" thickTop="1">
      <c r="A139" s="20">
        <v>115</v>
      </c>
      <c r="B139" s="2" t="s">
        <v>587</v>
      </c>
      <c r="D139" s="100" t="s">
        <v>585</v>
      </c>
      <c r="E139" s="17" t="s">
        <v>588</v>
      </c>
      <c r="F139" s="3">
        <v>725</v>
      </c>
      <c r="G139" s="44">
        <v>0.21666666666666667</v>
      </c>
      <c r="H139" s="42">
        <v>130</v>
      </c>
      <c r="I139" s="43">
        <v>0.19027777777777777</v>
      </c>
      <c r="J139" s="21" t="s">
        <v>589</v>
      </c>
      <c r="K139" s="4" t="s">
        <v>319</v>
      </c>
      <c r="L139" s="21">
        <v>823</v>
      </c>
      <c r="M139" s="42">
        <v>1334</v>
      </c>
      <c r="N139" s="4">
        <v>11</v>
      </c>
      <c r="O139" s="21">
        <v>18</v>
      </c>
      <c r="P139" s="21">
        <v>33</v>
      </c>
      <c r="Q139" s="21">
        <v>23</v>
      </c>
      <c r="R139" s="2" t="s">
        <v>590</v>
      </c>
      <c r="S139" s="20">
        <v>1</v>
      </c>
      <c r="T139" s="41" t="s">
        <v>591</v>
      </c>
    </row>
    <row r="140" spans="1:20" ht="12.75">
      <c r="A140" s="20">
        <v>116</v>
      </c>
      <c r="B140" s="2" t="s">
        <v>592</v>
      </c>
      <c r="E140" s="17" t="s">
        <v>593</v>
      </c>
      <c r="F140" s="3">
        <v>75</v>
      </c>
      <c r="G140" s="44">
        <v>0.1840277777777778</v>
      </c>
      <c r="H140" s="42">
        <v>119</v>
      </c>
      <c r="I140" s="43">
        <v>0.16666666666666666</v>
      </c>
      <c r="J140" s="21" t="s">
        <v>474</v>
      </c>
      <c r="K140" s="4" t="s">
        <v>416</v>
      </c>
      <c r="L140" s="21">
        <v>776</v>
      </c>
      <c r="M140" s="42">
        <v>1010</v>
      </c>
      <c r="N140" s="4">
        <v>11</v>
      </c>
      <c r="O140" s="21">
        <v>13</v>
      </c>
      <c r="P140" s="21">
        <v>36</v>
      </c>
      <c r="Q140" s="21">
        <v>27</v>
      </c>
      <c r="R140" s="2" t="s">
        <v>595</v>
      </c>
      <c r="S140" s="20">
        <v>2</v>
      </c>
      <c r="T140" s="41" t="s">
        <v>596</v>
      </c>
    </row>
    <row r="141" spans="1:20" ht="12.75">
      <c r="A141" s="20">
        <v>117</v>
      </c>
      <c r="B141" s="2" t="s">
        <v>597</v>
      </c>
      <c r="E141" s="17" t="s">
        <v>598</v>
      </c>
      <c r="F141" s="3">
        <v>100</v>
      </c>
      <c r="G141" s="44">
        <v>0.24583333333333335</v>
      </c>
      <c r="H141" s="42">
        <v>151</v>
      </c>
      <c r="I141" s="43">
        <v>0.19930555555555554</v>
      </c>
      <c r="J141" s="21" t="s">
        <v>599</v>
      </c>
      <c r="K141" s="4" t="s">
        <v>275</v>
      </c>
      <c r="L141" s="21">
        <v>256</v>
      </c>
      <c r="M141" s="42">
        <v>1057</v>
      </c>
      <c r="N141" s="4">
        <v>6</v>
      </c>
      <c r="O141" s="21">
        <v>13</v>
      </c>
      <c r="P141" s="21">
        <v>28</v>
      </c>
      <c r="Q141" s="21">
        <v>28</v>
      </c>
      <c r="R141" s="2" t="s">
        <v>600</v>
      </c>
      <c r="S141" s="20">
        <v>1</v>
      </c>
      <c r="T141" s="41" t="s">
        <v>601</v>
      </c>
    </row>
    <row r="142" spans="1:20" ht="12.75">
      <c r="A142" s="20">
        <v>118</v>
      </c>
      <c r="B142" s="2" t="s">
        <v>602</v>
      </c>
      <c r="E142" s="17" t="s">
        <v>603</v>
      </c>
      <c r="F142" s="3">
        <v>0</v>
      </c>
      <c r="G142" s="44">
        <v>0.2333333333333333</v>
      </c>
      <c r="H142" s="42">
        <v>114</v>
      </c>
      <c r="I142" s="43">
        <v>0.2020833333333333</v>
      </c>
      <c r="J142" s="21" t="s">
        <v>604</v>
      </c>
      <c r="K142" s="4" t="s">
        <v>605</v>
      </c>
      <c r="L142" s="21">
        <v>233</v>
      </c>
      <c r="M142" s="42">
        <v>533</v>
      </c>
      <c r="N142" s="4">
        <v>9</v>
      </c>
      <c r="O142" s="21">
        <v>12</v>
      </c>
      <c r="P142" s="21">
        <v>28</v>
      </c>
      <c r="Q142" s="21">
        <v>22</v>
      </c>
      <c r="R142" s="2" t="s">
        <v>65</v>
      </c>
      <c r="S142" s="20">
        <v>1</v>
      </c>
      <c r="T142" s="41" t="s">
        <v>606</v>
      </c>
    </row>
    <row r="143" spans="1:20" ht="12.75">
      <c r="A143" s="20">
        <v>119</v>
      </c>
      <c r="B143" s="2" t="s">
        <v>607</v>
      </c>
      <c r="E143" s="17" t="s">
        <v>608</v>
      </c>
      <c r="F143" s="3">
        <v>0</v>
      </c>
      <c r="G143" s="44">
        <v>0.26180555555555557</v>
      </c>
      <c r="H143" s="42">
        <v>146</v>
      </c>
      <c r="I143" s="43">
        <v>0.23055555555555554</v>
      </c>
      <c r="J143" s="21" t="s">
        <v>609</v>
      </c>
      <c r="K143" s="4" t="s">
        <v>523</v>
      </c>
      <c r="L143" s="21">
        <v>152</v>
      </c>
      <c r="M143" s="42">
        <v>407</v>
      </c>
      <c r="N143" s="4" t="s">
        <v>71</v>
      </c>
      <c r="O143" s="21">
        <v>12</v>
      </c>
      <c r="P143" s="21">
        <v>27</v>
      </c>
      <c r="Q143" s="21">
        <v>19</v>
      </c>
      <c r="R143" s="2" t="s">
        <v>65</v>
      </c>
      <c r="S143" s="20">
        <v>1</v>
      </c>
      <c r="T143" s="41" t="s">
        <v>610</v>
      </c>
    </row>
    <row r="144" spans="1:20" ht="12.75">
      <c r="A144" s="20">
        <v>120</v>
      </c>
      <c r="B144" s="2" t="s">
        <v>611</v>
      </c>
      <c r="E144" s="118" t="s">
        <v>612</v>
      </c>
      <c r="F144" s="3">
        <v>0</v>
      </c>
      <c r="G144" s="44">
        <v>0.2333333333333333</v>
      </c>
      <c r="H144" s="42">
        <v>90</v>
      </c>
      <c r="I144" s="43">
        <v>0.1625</v>
      </c>
      <c r="J144" s="21" t="s">
        <v>614</v>
      </c>
      <c r="K144" s="4" t="s">
        <v>615</v>
      </c>
      <c r="L144" s="21">
        <v>98</v>
      </c>
      <c r="M144" s="42">
        <v>246</v>
      </c>
      <c r="N144" s="4">
        <v>6</v>
      </c>
      <c r="O144" s="21">
        <v>9</v>
      </c>
      <c r="P144" s="21">
        <v>32</v>
      </c>
      <c r="Q144" s="21" t="s">
        <v>71</v>
      </c>
      <c r="R144" s="2" t="s">
        <v>600</v>
      </c>
      <c r="S144" s="20">
        <v>1</v>
      </c>
      <c r="T144" s="41" t="s">
        <v>616</v>
      </c>
    </row>
    <row r="145" spans="4:23" ht="13.5" thickBot="1">
      <c r="D145" s="78" t="s">
        <v>635</v>
      </c>
      <c r="E145" s="149"/>
      <c r="F145" s="54"/>
      <c r="G145" s="55"/>
      <c r="H145" s="60">
        <f>SUM(H139:H144)</f>
        <v>750</v>
      </c>
      <c r="I145" s="128">
        <f>SUM(I139:I144)</f>
        <v>1.1513888888888888</v>
      </c>
      <c r="J145" s="132" t="s">
        <v>205</v>
      </c>
      <c r="K145" s="57"/>
      <c r="L145" s="132">
        <f>1/6*SUM(L139:L144)</f>
        <v>389.66666666666663</v>
      </c>
      <c r="M145" s="60">
        <f>SUM(M139:M144)</f>
        <v>4587</v>
      </c>
      <c r="N145" s="57"/>
      <c r="O145" s="98">
        <f>1/6*SUM(O139:O144)</f>
        <v>12.833333333333332</v>
      </c>
      <c r="P145" s="98">
        <f>1/6*SUM(P139:P144)</f>
        <v>30.666666666666664</v>
      </c>
      <c r="Q145" s="56"/>
      <c r="R145" s="52"/>
      <c r="S145" s="51"/>
      <c r="T145" s="58"/>
      <c r="U145" s="59"/>
      <c r="V145" s="59"/>
      <c r="W145" s="52"/>
    </row>
    <row r="146" spans="1:23" ht="14.25" thickBot="1" thickTop="1">
      <c r="A146" s="51"/>
      <c r="B146" s="52"/>
      <c r="C146" s="96" t="s">
        <v>385</v>
      </c>
      <c r="D146" s="136"/>
      <c r="E146" s="136"/>
      <c r="F146" s="137"/>
      <c r="G146" s="138"/>
      <c r="H146" s="139">
        <f>SUM(H131:H137)+SUM(H139:H144)</f>
        <v>1633</v>
      </c>
      <c r="I146" s="140">
        <f>SUM(I131:I137)+SUM(I139:I144)</f>
        <v>2.3166666666666664</v>
      </c>
      <c r="J146" s="141" t="s">
        <v>632</v>
      </c>
      <c r="K146" s="142"/>
      <c r="L146" s="143">
        <f>1/12*(SUM(L131:L137)+SUM(L139:L144))</f>
        <v>720.5833333333333</v>
      </c>
      <c r="M146" s="156">
        <f>SUM(M131:M137)+SUM(M139:M144)</f>
        <v>7596</v>
      </c>
      <c r="N146" s="142"/>
      <c r="O146" s="144">
        <f>1/12*(SUM(O131:O137)+SUM(O139:O144))</f>
        <v>13.333333333333332</v>
      </c>
      <c r="P146" s="144">
        <f>1/12*(SUM(P131:P137)+SUM(P139:P144))</f>
        <v>33.166666666666664</v>
      </c>
      <c r="Q146" s="145"/>
      <c r="R146" s="146"/>
      <c r="S146" s="138"/>
      <c r="T146" s="147" t="s">
        <v>617</v>
      </c>
      <c r="U146" s="148"/>
      <c r="V146" s="148"/>
      <c r="W146" s="146"/>
    </row>
    <row r="147" spans="2:20" ht="13.5" thickTop="1">
      <c r="B147" s="162"/>
      <c r="C147" s="160" t="s">
        <v>625</v>
      </c>
      <c r="D147" s="18"/>
      <c r="G147" s="155"/>
      <c r="H147" s="157">
        <f>H33+H52+H73+H88+H101+H114+H130+H146</f>
        <v>11483</v>
      </c>
      <c r="I147" s="158">
        <f>I33+I52+I73+I88+I101+I114+I130+I146</f>
        <v>19.47013888888889</v>
      </c>
      <c r="J147" s="159" t="s">
        <v>633</v>
      </c>
      <c r="K147" s="4"/>
      <c r="L147" s="164"/>
      <c r="M147" s="165">
        <f>M33+M52+M73+M88+M101+M114+M130+M146</f>
        <v>59469</v>
      </c>
      <c r="N147" s="4"/>
      <c r="O147" s="150"/>
      <c r="P147" s="150"/>
      <c r="S147" s="20"/>
      <c r="T147" s="151"/>
    </row>
    <row r="148" spans="1:23" ht="13.5" thickBot="1">
      <c r="A148" s="119"/>
      <c r="B148" s="163"/>
      <c r="C148" s="161" t="s">
        <v>634</v>
      </c>
      <c r="D148" s="121"/>
      <c r="E148" s="121"/>
      <c r="F148" s="49"/>
      <c r="G148" s="119"/>
      <c r="H148" s="152">
        <v>11764</v>
      </c>
      <c r="I148" s="153">
        <v>17.708344907407408</v>
      </c>
      <c r="J148" s="154" t="s">
        <v>630</v>
      </c>
      <c r="K148" s="124"/>
      <c r="L148" s="123"/>
      <c r="M148" s="122"/>
      <c r="N148" s="124"/>
      <c r="O148" s="123"/>
      <c r="P148" s="123"/>
      <c r="Q148" s="123"/>
      <c r="R148" s="120"/>
      <c r="S148" s="119"/>
      <c r="T148" s="50"/>
      <c r="U148" s="50"/>
      <c r="V148" s="50"/>
      <c r="W148" s="120"/>
    </row>
    <row r="149" spans="8:19" ht="12.75">
      <c r="H149" s="42"/>
      <c r="I149" s="126"/>
      <c r="J149" s="21"/>
      <c r="K149" s="4"/>
      <c r="L149" s="21"/>
      <c r="M149" s="42"/>
      <c r="N149" s="4"/>
      <c r="S149" s="20"/>
    </row>
    <row r="150" spans="13:20" ht="12.75">
      <c r="M150" s="17"/>
      <c r="T150" s="1" t="s">
        <v>640</v>
      </c>
    </row>
    <row r="151" ht="12.75">
      <c r="M151" s="17"/>
    </row>
    <row r="152" ht="12.75">
      <c r="M152" s="17"/>
    </row>
    <row r="153" ht="12">
      <c r="M153" s="17"/>
    </row>
    <row r="154" ht="12">
      <c r="M154" s="17"/>
    </row>
    <row r="155" ht="12">
      <c r="M155" s="17"/>
    </row>
    <row r="156" ht="12">
      <c r="M156" s="17"/>
    </row>
    <row r="157" ht="12">
      <c r="M157" s="17"/>
    </row>
    <row r="158" ht="12">
      <c r="M158" s="17"/>
    </row>
    <row r="159" ht="12">
      <c r="M159" s="17"/>
    </row>
    <row r="160" ht="12">
      <c r="M160" s="17"/>
    </row>
    <row r="161" ht="12">
      <c r="M161" s="17"/>
    </row>
    <row r="162" ht="12">
      <c r="M162" s="17"/>
    </row>
    <row r="163" ht="12">
      <c r="M163" s="17"/>
    </row>
    <row r="164" ht="12">
      <c r="M164" s="17"/>
    </row>
    <row r="165" ht="12">
      <c r="M165" s="17"/>
    </row>
    <row r="166" ht="12">
      <c r="M166" s="17"/>
    </row>
  </sheetData>
  <sheetProtection/>
  <mergeCells count="6">
    <mergeCell ref="H3:J3"/>
    <mergeCell ref="O3:Q3"/>
    <mergeCell ref="O5:Q5"/>
    <mergeCell ref="H5:J5"/>
    <mergeCell ref="L3:M3"/>
    <mergeCell ref="L5:M5"/>
  </mergeCells>
  <printOptions/>
  <pageMargins left="0.75" right="0.75" top="1" bottom="1" header="0.5" footer="0.5"/>
  <pageSetup fitToHeight="3" fitToWidth="1" horizontalDpi="300" verticalDpi="300" orientation="landscape" paperSize="9" scale="57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 topLeftCell="A1">
      <selection activeCell="A3" sqref="A3"/>
    </sheetView>
  </sheetViews>
  <sheetFormatPr defaultColWidth="8.8515625" defaultRowHeight="12.75"/>
  <cols>
    <col min="1" max="1" width="16.421875" style="0" bestFit="1" customWidth="1"/>
    <col min="2" max="4" width="8.8515625" style="0" customWidth="1"/>
    <col min="5" max="5" width="12.140625" style="0" bestFit="1" customWidth="1"/>
    <col min="6" max="6" width="9.140625" style="0" bestFit="1" customWidth="1"/>
  </cols>
  <sheetData>
    <row r="1" ht="12.75">
      <c r="A1" s="184" t="s">
        <v>637</v>
      </c>
    </row>
    <row r="2" ht="13.5" thickBot="1">
      <c r="A2" t="s">
        <v>639</v>
      </c>
    </row>
    <row r="3" spans="1:14" ht="12.75">
      <c r="A3" s="28" t="s">
        <v>3</v>
      </c>
      <c r="B3" s="36" t="s">
        <v>60</v>
      </c>
      <c r="C3" s="7" t="s">
        <v>51</v>
      </c>
      <c r="D3" s="170" t="s">
        <v>11</v>
      </c>
      <c r="E3" s="192" t="s">
        <v>140</v>
      </c>
      <c r="F3" s="190"/>
      <c r="G3" s="191"/>
      <c r="H3" s="40" t="s">
        <v>16</v>
      </c>
      <c r="I3" s="189" t="s">
        <v>54</v>
      </c>
      <c r="J3" s="191"/>
      <c r="K3" s="110" t="s">
        <v>16</v>
      </c>
      <c r="L3" s="190" t="s">
        <v>20</v>
      </c>
      <c r="M3" s="190"/>
      <c r="N3" s="194"/>
    </row>
    <row r="4" spans="1:14" ht="13.5" thickBot="1">
      <c r="A4" s="19"/>
      <c r="B4" s="32" t="s">
        <v>49</v>
      </c>
      <c r="C4" s="12" t="s">
        <v>14</v>
      </c>
      <c r="D4" s="34" t="s">
        <v>12</v>
      </c>
      <c r="E4" s="32" t="s">
        <v>8</v>
      </c>
      <c r="F4" s="34" t="s">
        <v>10</v>
      </c>
      <c r="G4" s="34" t="s">
        <v>13</v>
      </c>
      <c r="H4" s="172" t="s">
        <v>17</v>
      </c>
      <c r="I4" s="173" t="s">
        <v>16</v>
      </c>
      <c r="J4" s="34" t="s">
        <v>55</v>
      </c>
      <c r="K4" s="12" t="s">
        <v>75</v>
      </c>
      <c r="L4" s="27" t="s">
        <v>67</v>
      </c>
      <c r="M4" s="27" t="s">
        <v>68</v>
      </c>
      <c r="N4" s="166" t="s">
        <v>69</v>
      </c>
    </row>
    <row r="5" spans="1:14" ht="13.5" thickBot="1">
      <c r="A5" s="167"/>
      <c r="B5" s="22"/>
      <c r="C5" s="25" t="s">
        <v>15</v>
      </c>
      <c r="D5" s="24" t="s">
        <v>142</v>
      </c>
      <c r="E5" s="26" t="s">
        <v>9</v>
      </c>
      <c r="F5" s="24" t="s">
        <v>142</v>
      </c>
      <c r="G5" s="24" t="s">
        <v>28</v>
      </c>
      <c r="H5" s="39" t="s">
        <v>28</v>
      </c>
      <c r="I5" s="23" t="s">
        <v>15</v>
      </c>
      <c r="J5" s="24" t="s">
        <v>15</v>
      </c>
      <c r="K5" s="25" t="s">
        <v>72</v>
      </c>
      <c r="L5" s="24" t="s">
        <v>58</v>
      </c>
      <c r="M5" s="24" t="s">
        <v>58</v>
      </c>
      <c r="N5" s="25" t="s">
        <v>58</v>
      </c>
    </row>
    <row r="6" spans="1:14" ht="13.5" thickBot="1">
      <c r="A6" s="168" t="s">
        <v>295</v>
      </c>
      <c r="B6" s="53"/>
      <c r="C6" s="57"/>
      <c r="D6" s="171"/>
      <c r="E6" s="83">
        <v>1004</v>
      </c>
      <c r="F6" s="128">
        <v>1.3770833333333332</v>
      </c>
      <c r="G6" s="98">
        <v>30.4</v>
      </c>
      <c r="H6" s="54"/>
      <c r="I6" s="101">
        <v>249</v>
      </c>
      <c r="J6" s="60">
        <v>2689</v>
      </c>
      <c r="K6" s="57"/>
      <c r="L6" s="98">
        <v>15.4</v>
      </c>
      <c r="M6" s="61">
        <v>27.5</v>
      </c>
      <c r="N6" s="57"/>
    </row>
    <row r="7" spans="1:14" ht="14.25" thickBot="1" thickTop="1">
      <c r="A7" s="169" t="s">
        <v>296</v>
      </c>
      <c r="B7" s="53"/>
      <c r="C7" s="57"/>
      <c r="D7" s="171"/>
      <c r="E7" s="83">
        <v>1539</v>
      </c>
      <c r="F7" s="129">
        <v>2.7173611111111113</v>
      </c>
      <c r="G7" s="98">
        <v>23.6</v>
      </c>
      <c r="H7" s="54"/>
      <c r="I7" s="103">
        <v>543</v>
      </c>
      <c r="J7" s="60">
        <v>2446</v>
      </c>
      <c r="K7" s="57"/>
      <c r="L7" s="108">
        <v>14.1</v>
      </c>
      <c r="M7" s="61">
        <v>43</v>
      </c>
      <c r="N7" s="57"/>
    </row>
    <row r="8" spans="1:14" ht="14.25" thickBot="1" thickTop="1">
      <c r="A8" s="169" t="s">
        <v>294</v>
      </c>
      <c r="B8" s="53"/>
      <c r="C8" s="57"/>
      <c r="D8" s="56"/>
      <c r="E8" s="83">
        <v>1696</v>
      </c>
      <c r="F8" s="133">
        <v>3.254861111111111</v>
      </c>
      <c r="G8" s="98">
        <v>21.7</v>
      </c>
      <c r="H8" s="59"/>
      <c r="I8" s="101">
        <v>2297</v>
      </c>
      <c r="J8" s="60">
        <v>17173</v>
      </c>
      <c r="K8" s="52"/>
      <c r="L8" s="185">
        <v>18.1</v>
      </c>
      <c r="M8" s="98">
        <v>37.1</v>
      </c>
      <c r="N8" s="57"/>
    </row>
    <row r="9" spans="1:14" ht="13.5" thickBot="1" thickTop="1">
      <c r="A9" s="168" t="s">
        <v>337</v>
      </c>
      <c r="B9" s="53"/>
      <c r="C9" s="57"/>
      <c r="D9" s="56"/>
      <c r="E9" s="83">
        <v>954</v>
      </c>
      <c r="F9" s="133">
        <v>2.1166666666666667</v>
      </c>
      <c r="G9" s="98">
        <v>18.8</v>
      </c>
      <c r="H9" s="59"/>
      <c r="I9" s="103">
        <v>1437</v>
      </c>
      <c r="J9" s="83">
        <v>8127</v>
      </c>
      <c r="K9" s="52"/>
      <c r="L9" s="108">
        <v>20.5</v>
      </c>
      <c r="M9" s="61">
        <v>41.1</v>
      </c>
      <c r="N9" s="57"/>
    </row>
    <row r="10" spans="1:14" ht="13.5" thickBot="1" thickTop="1">
      <c r="A10" s="169" t="s">
        <v>402</v>
      </c>
      <c r="B10" s="53"/>
      <c r="C10" s="57"/>
      <c r="D10" s="56"/>
      <c r="E10" s="83">
        <v>1279</v>
      </c>
      <c r="F10" s="133">
        <v>2.472916666666667</v>
      </c>
      <c r="G10" s="98">
        <v>21.6</v>
      </c>
      <c r="H10" s="59"/>
      <c r="I10" s="103">
        <v>1554</v>
      </c>
      <c r="J10" s="60">
        <v>9740</v>
      </c>
      <c r="K10" s="52"/>
      <c r="L10" s="108">
        <v>18.6</v>
      </c>
      <c r="M10" s="61">
        <v>35.8</v>
      </c>
      <c r="N10" s="57"/>
    </row>
    <row r="11" spans="1:14" ht="13.5" thickBot="1" thickTop="1">
      <c r="A11" s="169" t="s">
        <v>440</v>
      </c>
      <c r="B11" s="53"/>
      <c r="C11" s="57"/>
      <c r="D11" s="56"/>
      <c r="E11" s="83">
        <v>757</v>
      </c>
      <c r="F11" s="129">
        <v>1.5215277777777778</v>
      </c>
      <c r="G11" s="98">
        <v>20.7</v>
      </c>
      <c r="H11" s="59"/>
      <c r="I11" s="101">
        <v>1196</v>
      </c>
      <c r="J11" s="60">
        <v>5361</v>
      </c>
      <c r="K11" s="52"/>
      <c r="L11" s="98">
        <v>20.8</v>
      </c>
      <c r="M11" s="98">
        <v>39</v>
      </c>
      <c r="N11" s="57"/>
    </row>
    <row r="12" spans="1:14" ht="13.5" thickBot="1" thickTop="1">
      <c r="A12" s="169" t="s">
        <v>496</v>
      </c>
      <c r="B12" s="53"/>
      <c r="C12" s="57"/>
      <c r="D12" s="56"/>
      <c r="E12" s="83">
        <v>1143</v>
      </c>
      <c r="F12" s="129">
        <v>1.7263888888888888</v>
      </c>
      <c r="G12" s="98">
        <v>27.6</v>
      </c>
      <c r="H12" s="59"/>
      <c r="I12" s="101">
        <v>1066</v>
      </c>
      <c r="J12" s="60">
        <v>6393</v>
      </c>
      <c r="K12" s="52"/>
      <c r="L12" s="98">
        <v>18.3</v>
      </c>
      <c r="M12" s="98">
        <v>36.6</v>
      </c>
      <c r="N12" s="57"/>
    </row>
    <row r="13" spans="1:14" ht="13.5" thickBot="1" thickTop="1">
      <c r="A13" s="169" t="s">
        <v>535</v>
      </c>
      <c r="B13" s="53"/>
      <c r="C13" s="57"/>
      <c r="D13" s="56"/>
      <c r="E13" s="83">
        <v>1152</v>
      </c>
      <c r="F13" s="129">
        <v>1.48125</v>
      </c>
      <c r="G13" s="98">
        <v>32.4</v>
      </c>
      <c r="H13" s="54"/>
      <c r="I13" s="101">
        <v>947</v>
      </c>
      <c r="J13" s="60">
        <v>892</v>
      </c>
      <c r="K13" s="57"/>
      <c r="L13" s="98">
        <v>16</v>
      </c>
      <c r="M13" s="98">
        <f>1/7*SUM(M5:M12)</f>
        <v>37.15714285714286</v>
      </c>
      <c r="N13" s="57"/>
    </row>
    <row r="14" spans="1:14" ht="13.5" thickBot="1" thickTop="1">
      <c r="A14" s="169" t="s">
        <v>584</v>
      </c>
      <c r="B14" s="53"/>
      <c r="C14" s="57"/>
      <c r="D14" s="56"/>
      <c r="E14" s="83">
        <v>1209</v>
      </c>
      <c r="F14" s="128">
        <v>1.6506944444444445</v>
      </c>
      <c r="G14" s="98">
        <v>30.5</v>
      </c>
      <c r="H14" s="54"/>
      <c r="I14" s="101">
        <v>1188</v>
      </c>
      <c r="J14" s="60">
        <v>4061</v>
      </c>
      <c r="K14" s="57"/>
      <c r="L14" s="98">
        <v>13.9</v>
      </c>
      <c r="M14" s="98">
        <v>35.8</v>
      </c>
      <c r="N14" s="57"/>
    </row>
    <row r="15" spans="1:14" ht="13.5" thickBot="1" thickTop="1">
      <c r="A15" s="169" t="s">
        <v>635</v>
      </c>
      <c r="B15" s="149"/>
      <c r="C15" s="57"/>
      <c r="D15" s="171"/>
      <c r="E15" s="83">
        <v>750</v>
      </c>
      <c r="F15" s="128">
        <v>1.1513888888888888</v>
      </c>
      <c r="G15" s="98">
        <v>27.1</v>
      </c>
      <c r="H15" s="54"/>
      <c r="I15" s="174">
        <v>390</v>
      </c>
      <c r="J15" s="60">
        <v>4587</v>
      </c>
      <c r="K15" s="57"/>
      <c r="L15" s="98">
        <v>12.8</v>
      </c>
      <c r="M15" s="98">
        <v>30.7</v>
      </c>
      <c r="N15" s="57"/>
    </row>
    <row r="16" spans="1:14" ht="13.5" thickBot="1" thickTop="1">
      <c r="A16" s="175" t="s">
        <v>636</v>
      </c>
      <c r="B16" s="176"/>
      <c r="C16" s="177"/>
      <c r="D16" s="178"/>
      <c r="E16" s="179">
        <f>SUM(E6:E15)</f>
        <v>11483</v>
      </c>
      <c r="F16" s="180">
        <f>SUM(F6:F15)</f>
        <v>19.470138888888886</v>
      </c>
      <c r="G16" s="181">
        <v>24.6</v>
      </c>
      <c r="H16" s="176"/>
      <c r="I16" s="178"/>
      <c r="J16" s="182">
        <f>SUM(J6:J15)</f>
        <v>61469</v>
      </c>
      <c r="K16" s="177"/>
      <c r="L16" s="178"/>
      <c r="M16" s="183"/>
      <c r="N16" s="177"/>
    </row>
  </sheetData>
  <sheetProtection/>
  <mergeCells count="3">
    <mergeCell ref="E3:G3"/>
    <mergeCell ref="I3:J3"/>
    <mergeCell ref="L3:N3"/>
  </mergeCells>
  <printOptions/>
  <pageMargins left="0.75" right="0.75" top="1" bottom="1" header="0.5" footer="0.5"/>
  <pageSetup fitToHeight="1" fitToWidth="1" horizontalDpi="300" verticalDpi="300" orientation="landscape" paperSize="9" scale="9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Eisenloeffel</dc:creator>
  <cp:keywords/>
  <dc:description/>
  <cp:lastModifiedBy>Jan Kees Eisenloeffel</cp:lastModifiedBy>
  <cp:lastPrinted>2007-09-05T12:27:11Z</cp:lastPrinted>
  <dcterms:created xsi:type="dcterms:W3CDTF">2006-10-22T11:27:10Z</dcterms:created>
  <dcterms:modified xsi:type="dcterms:W3CDTF">2021-01-25T14:51:03Z</dcterms:modified>
  <cp:category/>
  <cp:version/>
  <cp:contentType/>
  <cp:contentStatus/>
</cp:coreProperties>
</file>